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050" windowHeight="12705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<sst xmlns="http://schemas.openxmlformats.org/spreadsheetml/2006/main" count="189" uniqueCount="162">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</sst>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2"/>
    </font>
    <font>
      <b/>
      <sz val="14.25"/>
      <color indexed="8"/>
      <name val="Arial"/>
      <family val="2"/>
    </font>
    <font>
      <b/>
      <sz val="10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"/>
          <c:w val="0.88725"/>
          <c:h val="0.77525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608.5826666666667</c:v>
                </c:pt>
                <c:pt idx="5">
                  <c:v>535.02</c:v>
                </c:pt>
                <c:pt idx="6">
                  <c:v>467.05733333333336</c:v>
                </c:pt>
                <c:pt idx="7">
                  <c:v>404.6946666666666</c:v>
                </c:pt>
                <c:pt idx="8">
                  <c:v>347.93199999999996</c:v>
                </c:pt>
                <c:pt idx="9">
                  <c:v>296.76933333333335</c:v>
                </c:pt>
                <c:pt idx="10">
                  <c:v>251.20666666666665</c:v>
                </c:pt>
                <c:pt idx="11">
                  <c:v>211.244</c:v>
                </c:pt>
                <c:pt idx="12">
                  <c:v>176.8813333333334</c:v>
                </c:pt>
                <c:pt idx="13">
                  <c:v>148.11866666666674</c:v>
                </c:pt>
                <c:pt idx="14">
                  <c:v>124.95599999999982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113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212.94266666666664</c:v>
                </c:pt>
                <c:pt idx="7">
                  <c:v>275.3053333333334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428.79333333333335</c:v>
                </c:pt>
                <c:pt idx="11">
                  <c:v>468.756</c:v>
                </c:pt>
                <c:pt idx="12">
                  <c:v>503.1186666666666</c:v>
                </c:pt>
                <c:pt idx="13">
                  <c:v>531.8813333333333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9084469"/>
        <c:axId val="14651358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9084469"/>
        <c:axId val="14651358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64753359"/>
        <c:axId val="45909320"/>
      </c:scatterChart>
      <c:cat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358"/>
        <c:crosses val="autoZero"/>
        <c:auto val="1"/>
        <c:lblOffset val="100"/>
        <c:tickLblSkip val="3"/>
        <c:noMultiLvlLbl val="0"/>
      </c:catAx>
      <c:valAx>
        <c:axId val="1465135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469"/>
        <c:crossesAt val="1"/>
        <c:crossBetween val="midCat"/>
        <c:dispUnits/>
        <c:majorUnit val="100"/>
        <c:minorUnit val="100"/>
      </c:valAx>
      <c:valAx>
        <c:axId val="64753359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909320"/>
        <c:crosses val="max"/>
        <c:crossBetween val="midCat"/>
        <c:dispUnits/>
        <c:majorUnit val="300"/>
      </c:valAx>
      <c:valAx>
        <c:axId val="45909320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6475335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5"/>
          <c:y val="0.8965"/>
          <c:w val="0.7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0.7675</cdr:y>
    </cdr:from>
    <cdr:to>
      <cdr:x>0.21275</cdr:x>
      <cdr:y>0.8305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524250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0.13075</cdr:y>
    </cdr:from>
    <cdr:to>
      <cdr:x>0.9385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600075"/>
          <a:ext cx="26479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Q31" sqref="Q3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/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/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/>
    </row>
    <row r="20" spans="2:13" ht="15">
      <c r="B20" s="61"/>
      <c r="C20" s="62" t="s">
        <v>70</v>
      </c>
      <c r="D20" s="159">
        <f>IF(M16&gt;35,IF(Worksheet!M19&gt;=14,Lookup!D8,IF(M19=""," ",Lookup!D9)),IF(Worksheet!M19&gt;=20,Lookup!D6,IF(M19="","",Lookup!D7)))</f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/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</c>
    </row>
    <row r="28" spans="2:13" ht="12.75">
      <c r="B28" s="63"/>
      <c r="C28" s="64" t="s">
        <v>68</v>
      </c>
      <c r="D28" s="168">
        <f>IF(M19="","",IF(Lookup!B49="DATA ENTRY INCOMPLETE","",IF(M16&lt;35,IF(M19&lt;20,"",IF(M19&gt;=M27,Lookup!C19,Lookup!C20)),IF(M16&gt;=35,IF(M19&lt;14,"",IF(M19&gt;=M27,Lookup!C19,Lookup!C20))))))</f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/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3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/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25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STEP 1 INCOMPLETE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978.8333333333334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705.596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3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</c>
    </row>
    <row r="27" spans="1:4" ht="15.75" customHeight="1">
      <c r="A27" s="40" t="s">
        <v>20</v>
      </c>
      <c r="B27" s="214" t="s">
        <v>74</v>
      </c>
      <c r="C27" s="214"/>
      <c r="D27" s="44" t="e">
        <f>(EXP(Worksheet!M36*Worksheet!M33)-Worksheet!M36*Worksheet!M33-1)/Worksheet!M36</f>
        <v>#VALUE!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 t="e">
        <f>(Worksheet!M37*Worksheet!M19)/3600</f>
        <v>#VALUE!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>
        <f>IF(A43="yes",IF(G43="yes",A35,IF(C43="yes",IF(F43="yes",A35,""),"")),"")</f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>
        <f>IF(D3="yes","",IF(Worksheet!M16="","","YES"))</f>
      </c>
      <c r="B43" s="3">
        <f>IF(D3="yes","YES","")</f>
      </c>
      <c r="C43" s="3">
        <f>IF(OR(Worksheet!M42="",Worksheet!M42="low"),"",IF(Worksheet!M42="high","YES","N/A"))</f>
      </c>
      <c r="D43" s="3" t="str">
        <f>IF(OR(Worksheet!M42="",Worksheet!M42="high"),"",IF(Worksheet!M42="low","YES","N/A"))</f>
        <v>YES</v>
      </c>
      <c r="E43" s="3" t="str">
        <f>IF(Worksheet!M39&gt;=21.3,"YES",IF(Worksheet!M39="",IF(Worksheet!M38&gt;=21.3,"yes",""),""))</f>
        <v>yes</v>
      </c>
      <c r="F43" s="3">
        <f>IF(Worksheet!M39&lt;21.3,IF(Worksheet!M39&gt;=5.3,"YES",IF(Worksheet!M39="",IF(Worksheet!M38&lt;21.3,IF(Worksheet!M38&gt;=5.3,"yes",""),""),"")),"")</f>
      </c>
      <c r="G43" s="3">
        <f>IF(Worksheet!M39&lt;5.3,IF(Worksheet!M39&gt;=1.3,"YES",IF(Worksheet!M39="",IF(Worksheet!M38&lt;5.3,IF(Worksheet!M38&gt;=1.3,"yes",""),""),"")),"")</f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DATA ENTRY INCOMPLETE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DATA ENTRY INCOMPLETE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DATA ENTRY INCOMPLETE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DATA ENTRY INCOMPLETE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DATA ENTRY INCOMPLETE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0</v>
      </c>
      <c r="B5" s="69" t="s">
        <v>96</v>
      </c>
    </row>
    <row r="6" spans="1:2" ht="18">
      <c r="A6" s="96" t="str">
        <f>IF(Worksheet!M42="low","low","high")</f>
        <v>low</v>
      </c>
      <c r="B6" s="69" t="s">
        <v>135</v>
      </c>
    </row>
    <row r="7" spans="1:2" ht="18">
      <c r="A7" s="72">
        <f>A5/A4+3</f>
        <v>3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0.0012503472953007133</v>
      </c>
      <c r="G12" s="82">
        <f aca="true" t="shared" si="1" ref="G12:I33">+(G$11*3600)/$F12</f>
        <v>3838933.405174905</v>
      </c>
      <c r="H12" s="82">
        <f t="shared" si="1"/>
        <v>15355733.62069962</v>
      </c>
      <c r="I12" s="82">
        <f t="shared" si="1"/>
        <v>61422934.48279848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0</v>
      </c>
      <c r="R12" s="97"/>
      <c r="S12" s="73">
        <v>0</v>
      </c>
      <c r="T12" s="89">
        <f>IF(Worksheet!M34&gt;Worksheet!M22,"ERROR",Worksheet!M34)</f>
        <v>0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0.12854578276424622</v>
      </c>
      <c r="G13" s="82">
        <f t="shared" si="1"/>
        <v>37340.781601549934</v>
      </c>
      <c r="H13" s="82">
        <f t="shared" si="1"/>
        <v>149363.12640619974</v>
      </c>
      <c r="I13" s="82">
        <f t="shared" si="1"/>
        <v>597452.5056247989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0</v>
      </c>
      <c r="R13" s="97"/>
      <c r="S13" s="73">
        <v>100</v>
      </c>
      <c r="T13" s="89">
        <f>T12</f>
        <v>0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0.26448743158162413</v>
      </c>
      <c r="G14" s="82">
        <f t="shared" si="1"/>
        <v>18148.31038018024</v>
      </c>
      <c r="H14" s="82">
        <f t="shared" si="1"/>
        <v>72593.24152072096</v>
      </c>
      <c r="I14" s="82">
        <f t="shared" si="1"/>
        <v>290372.9660828838</v>
      </c>
      <c r="J14" s="83">
        <f t="shared" si="2"/>
        <v>2000</v>
      </c>
      <c r="K14" s="75">
        <f t="shared" si="3"/>
        <v>20</v>
      </c>
      <c r="L14" s="84">
        <f t="shared" si="4"/>
        <v>1980</v>
      </c>
      <c r="M14" s="84">
        <f t="shared" si="7"/>
        <v>0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0</v>
      </c>
      <c r="R14" s="97"/>
      <c r="S14">
        <v>200</v>
      </c>
      <c r="T14" s="89">
        <f aca="true" t="shared" si="9" ref="T14:T19">T13</f>
        <v>0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0.40830500025289673</v>
      </c>
      <c r="G15" s="82">
        <f t="shared" si="1"/>
        <v>11755.917750277285</v>
      </c>
      <c r="H15" s="82">
        <f t="shared" si="1"/>
        <v>47023.67100110914</v>
      </c>
      <c r="I15" s="82">
        <f t="shared" si="1"/>
        <v>188094.68400443657</v>
      </c>
      <c r="J15" s="83">
        <f t="shared" si="2"/>
        <v>2000</v>
      </c>
      <c r="K15" s="75">
        <f t="shared" si="3"/>
        <v>20</v>
      </c>
      <c r="L15" s="84">
        <f t="shared" si="4"/>
        <v>1980</v>
      </c>
      <c r="M15" s="84">
        <f t="shared" si="7"/>
        <v>0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0</v>
      </c>
      <c r="R15" s="97"/>
      <c r="S15" s="73">
        <v>300</v>
      </c>
      <c r="T15" s="89">
        <f t="shared" si="9"/>
        <v>0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0.5605118257748063</v>
      </c>
      <c r="G16" s="82">
        <f t="shared" si="1"/>
        <v>8563.601657047766</v>
      </c>
      <c r="H16" s="82">
        <f t="shared" si="1"/>
        <v>34254.406628191064</v>
      </c>
      <c r="I16" s="82">
        <f t="shared" si="1"/>
        <v>137017.62651276425</v>
      </c>
      <c r="J16" s="83">
        <f t="shared" si="2"/>
        <v>628.5826666666667</v>
      </c>
      <c r="K16" s="75">
        <f t="shared" si="3"/>
        <v>20</v>
      </c>
      <c r="L16" s="84">
        <f t="shared" si="4"/>
        <v>608.5826666666667</v>
      </c>
      <c r="M16" s="84">
        <f t="shared" si="7"/>
        <v>0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0</v>
      </c>
      <c r="R16" s="97"/>
      <c r="S16" s="73">
        <v>400</v>
      </c>
      <c r="T16" s="89">
        <f t="shared" si="9"/>
        <v>0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0.7216569339951359</v>
      </c>
      <c r="G17" s="82">
        <f t="shared" si="1"/>
        <v>6651.35991062528</v>
      </c>
      <c r="H17" s="82">
        <f t="shared" si="1"/>
        <v>26605.43964250112</v>
      </c>
      <c r="I17" s="82">
        <f t="shared" si="1"/>
        <v>106421.75857000447</v>
      </c>
      <c r="J17" s="83">
        <f t="shared" si="2"/>
        <v>555.02</v>
      </c>
      <c r="K17" s="75">
        <f t="shared" si="3"/>
        <v>20</v>
      </c>
      <c r="L17" s="84">
        <f t="shared" si="4"/>
        <v>535.02</v>
      </c>
      <c r="M17" s="84">
        <f t="shared" si="7"/>
        <v>0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0</v>
      </c>
      <c r="R17" s="97"/>
      <c r="S17" s="73">
        <v>500</v>
      </c>
      <c r="T17" s="89">
        <f t="shared" si="9"/>
        <v>0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0.8923276242007692</v>
      </c>
      <c r="G18" s="82">
        <f t="shared" si="1"/>
        <v>5379.190187347629</v>
      </c>
      <c r="H18" s="82">
        <f t="shared" si="1"/>
        <v>21516.760749390516</v>
      </c>
      <c r="I18" s="82">
        <f t="shared" si="1"/>
        <v>86067.04299756206</v>
      </c>
      <c r="J18" s="83">
        <f t="shared" si="2"/>
        <v>487.05733333333336</v>
      </c>
      <c r="K18" s="75">
        <f t="shared" si="3"/>
        <v>20</v>
      </c>
      <c r="L18" s="84">
        <f t="shared" si="4"/>
        <v>467.05733333333336</v>
      </c>
      <c r="M18" s="84">
        <f t="shared" si="7"/>
        <v>0</v>
      </c>
      <c r="N18" s="84">
        <f t="shared" si="8"/>
        <v>0</v>
      </c>
      <c r="O18" s="84">
        <f t="shared" si="5"/>
        <v>0</v>
      </c>
      <c r="P18" s="85">
        <f t="shared" si="6"/>
        <v>212.94266666666664</v>
      </c>
      <c r="Q18" s="88">
        <f>Worksheet!M19</f>
        <v>0</v>
      </c>
      <c r="R18" s="97"/>
      <c r="S18" s="73">
        <v>600</v>
      </c>
      <c r="T18" s="89">
        <f t="shared" si="9"/>
        <v>0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1.0731522462296</v>
      </c>
      <c r="G19" s="82">
        <f t="shared" si="1"/>
        <v>4472.8043172478665</v>
      </c>
      <c r="H19" s="82">
        <f t="shared" si="1"/>
        <v>17891.217268991466</v>
      </c>
      <c r="I19" s="82">
        <f t="shared" si="1"/>
        <v>71564.86907596586</v>
      </c>
      <c r="J19" s="83">
        <f t="shared" si="2"/>
        <v>424.6946666666666</v>
      </c>
      <c r="K19" s="75">
        <f t="shared" si="3"/>
        <v>20</v>
      </c>
      <c r="L19" s="84">
        <f t="shared" si="4"/>
        <v>404.6946666666666</v>
      </c>
      <c r="M19" s="84">
        <f t="shared" si="7"/>
        <v>0</v>
      </c>
      <c r="N19" s="84">
        <f t="shared" si="8"/>
        <v>0</v>
      </c>
      <c r="O19" s="84">
        <f t="shared" si="5"/>
        <v>0</v>
      </c>
      <c r="P19" s="85">
        <f t="shared" si="6"/>
        <v>275.3053333333334</v>
      </c>
      <c r="Q19" s="88">
        <f>Worksheet!M19</f>
        <v>0</v>
      </c>
      <c r="R19" s="97"/>
      <c r="S19" s="73">
        <v>700</v>
      </c>
      <c r="T19" s="89">
        <f t="shared" si="9"/>
        <v>0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1.2648031847460415</v>
      </c>
      <c r="G20" s="82">
        <f t="shared" si="1"/>
        <v>3795.0568577701574</v>
      </c>
      <c r="H20" s="82">
        <f t="shared" si="1"/>
        <v>15180.22743108063</v>
      </c>
      <c r="I20" s="82">
        <f t="shared" si="1"/>
        <v>60720.90972432252</v>
      </c>
      <c r="J20" s="83">
        <f t="shared" si="2"/>
        <v>367.93199999999996</v>
      </c>
      <c r="K20" s="75">
        <f t="shared" si="3"/>
        <v>20</v>
      </c>
      <c r="L20" s="84">
        <f t="shared" si="4"/>
        <v>347.93199999999996</v>
      </c>
      <c r="M20" s="84">
        <f t="shared" si="7"/>
        <v>0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0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1.4680000664506991</v>
      </c>
      <c r="G21" s="82">
        <f t="shared" si="1"/>
        <v>3269.7546203831876</v>
      </c>
      <c r="H21" s="82">
        <f t="shared" si="1"/>
        <v>13079.01848153275</v>
      </c>
      <c r="I21" s="82">
        <f t="shared" si="1"/>
        <v>52316.073926131</v>
      </c>
      <c r="J21" s="83">
        <f t="shared" si="2"/>
        <v>316.76933333333335</v>
      </c>
      <c r="K21" s="75">
        <f t="shared" si="3"/>
        <v>20</v>
      </c>
      <c r="L21" s="84">
        <f t="shared" si="4"/>
        <v>296.76933333333335</v>
      </c>
      <c r="M21" s="84">
        <f t="shared" si="7"/>
        <v>0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0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1.6835132072141694</v>
      </c>
      <c r="G22" s="82">
        <f t="shared" si="1"/>
        <v>2851.180483426623</v>
      </c>
      <c r="H22" s="82">
        <f t="shared" si="1"/>
        <v>11404.721933706493</v>
      </c>
      <c r="I22" s="82">
        <f t="shared" si="1"/>
        <v>45618.88773482597</v>
      </c>
      <c r="J22" s="83">
        <f t="shared" si="2"/>
        <v>271.20666666666665</v>
      </c>
      <c r="K22" s="75">
        <f t="shared" si="3"/>
        <v>20</v>
      </c>
      <c r="L22" s="84">
        <f t="shared" si="4"/>
        <v>251.20666666666665</v>
      </c>
      <c r="M22" s="84">
        <f t="shared" si="7"/>
        <v>0</v>
      </c>
      <c r="N22" s="84">
        <f t="shared" si="8"/>
        <v>0</v>
      </c>
      <c r="O22" s="84">
        <f t="shared" si="5"/>
        <v>0</v>
      </c>
      <c r="P22" s="85">
        <f t="shared" si="6"/>
        <v>428.79333333333335</v>
      </c>
      <c r="Q22" s="88">
        <f>Worksheet!M19</f>
        <v>0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1.912167317439695</v>
      </c>
      <c r="G23" s="82">
        <f t="shared" si="1"/>
        <v>2510.240582098737</v>
      </c>
      <c r="H23" s="82">
        <f t="shared" si="1"/>
        <v>10040.962328394948</v>
      </c>
      <c r="I23" s="82">
        <f t="shared" si="1"/>
        <v>40163.84931357979</v>
      </c>
      <c r="J23" s="83">
        <f t="shared" si="2"/>
        <v>231.244</v>
      </c>
      <c r="K23" s="75">
        <f t="shared" si="3"/>
        <v>20</v>
      </c>
      <c r="L23" s="84">
        <f t="shared" si="4"/>
        <v>211.244</v>
      </c>
      <c r="M23" s="84">
        <f t="shared" si="7"/>
        <v>0</v>
      </c>
      <c r="N23" s="84">
        <f t="shared" si="8"/>
        <v>0</v>
      </c>
      <c r="O23" s="84">
        <f t="shared" si="5"/>
        <v>0</v>
      </c>
      <c r="P23" s="85">
        <f t="shared" si="6"/>
        <v>468.756</v>
      </c>
      <c r="Q23" s="88">
        <f>Worksheet!M19</f>
        <v>0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2.1548454853771353</v>
      </c>
      <c r="G24" s="82">
        <f t="shared" si="1"/>
        <v>2227.537905883733</v>
      </c>
      <c r="H24" s="82">
        <f t="shared" si="1"/>
        <v>8910.151623534932</v>
      </c>
      <c r="I24" s="82">
        <f t="shared" si="1"/>
        <v>35640.60649413973</v>
      </c>
      <c r="J24" s="83">
        <f t="shared" si="2"/>
        <v>196.8813333333334</v>
      </c>
      <c r="K24" s="75">
        <f t="shared" si="3"/>
        <v>20</v>
      </c>
      <c r="L24" s="84">
        <f t="shared" si="4"/>
        <v>176.8813333333334</v>
      </c>
      <c r="M24" s="84">
        <f t="shared" si="7"/>
        <v>0</v>
      </c>
      <c r="N24" s="84">
        <f t="shared" si="8"/>
        <v>0</v>
      </c>
      <c r="O24" s="84">
        <f t="shared" si="5"/>
        <v>0</v>
      </c>
      <c r="P24" s="85">
        <f t="shared" si="6"/>
        <v>503.1186666666666</v>
      </c>
      <c r="Q24" s="88">
        <f>Worksheet!M19</f>
        <v>0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2.4124934596396796</v>
      </c>
      <c r="G25" s="82">
        <f t="shared" si="1"/>
        <v>1989.6426996808973</v>
      </c>
      <c r="H25" s="82">
        <f t="shared" si="1"/>
        <v>7958.570798723589</v>
      </c>
      <c r="I25" s="82">
        <f t="shared" si="1"/>
        <v>31834.283194894357</v>
      </c>
      <c r="J25" s="83">
        <f t="shared" si="2"/>
        <v>168.11866666666674</v>
      </c>
      <c r="K25" s="75">
        <f t="shared" si="3"/>
        <v>20</v>
      </c>
      <c r="L25" s="84">
        <f t="shared" si="4"/>
        <v>148.11866666666674</v>
      </c>
      <c r="M25" s="84">
        <f t="shared" si="7"/>
        <v>0</v>
      </c>
      <c r="N25" s="84">
        <f t="shared" si="8"/>
        <v>0</v>
      </c>
      <c r="O25" s="84">
        <f t="shared" si="5"/>
        <v>0</v>
      </c>
      <c r="P25" s="85">
        <f t="shared" si="6"/>
        <v>531.8813333333333</v>
      </c>
      <c r="Q25" s="88">
        <f>Worksheet!M19</f>
        <v>0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2.6861242538234418</v>
      </c>
      <c r="G26" s="82">
        <f t="shared" si="1"/>
        <v>1786.961267025402</v>
      </c>
      <c r="H26" s="82">
        <f t="shared" si="1"/>
        <v>7147.845068101608</v>
      </c>
      <c r="I26" s="82">
        <f t="shared" si="1"/>
        <v>28591.380272406434</v>
      </c>
      <c r="J26" s="83">
        <f t="shared" si="2"/>
        <v>144.95599999999982</v>
      </c>
      <c r="K26" s="75">
        <f t="shared" si="3"/>
        <v>20</v>
      </c>
      <c r="L26" s="84">
        <f t="shared" si="4"/>
        <v>124.95599999999982</v>
      </c>
      <c r="M26" s="84">
        <f t="shared" si="7"/>
        <v>0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0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2.976823097908419</v>
      </c>
      <c r="G27" s="82">
        <f t="shared" si="1"/>
        <v>1612.4572546392108</v>
      </c>
      <c r="H27" s="82">
        <f t="shared" si="1"/>
        <v>6449.829018556843</v>
      </c>
      <c r="I27" s="82">
        <f t="shared" si="1"/>
        <v>25799.316074227372</v>
      </c>
      <c r="J27" s="83">
        <f t="shared" si="2"/>
        <v>133</v>
      </c>
      <c r="K27" s="75">
        <f t="shared" si="3"/>
        <v>20</v>
      </c>
      <c r="L27" s="84">
        <f t="shared" si="4"/>
        <v>113</v>
      </c>
      <c r="M27" s="84">
        <f t="shared" si="7"/>
        <v>0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0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3.28575276303715</v>
      </c>
      <c r="G28" s="82">
        <f t="shared" si="1"/>
        <v>1460.8524579199234</v>
      </c>
      <c r="H28" s="82">
        <f t="shared" si="1"/>
        <v>5843.4098316796935</v>
      </c>
      <c r="I28" s="82">
        <f t="shared" si="1"/>
        <v>23373.639326718774</v>
      </c>
      <c r="J28" s="83">
        <f t="shared" si="2"/>
        <v>133</v>
      </c>
      <c r="K28" s="75">
        <f t="shared" si="3"/>
        <v>20</v>
      </c>
      <c r="L28" s="84">
        <f t="shared" si="4"/>
        <v>113</v>
      </c>
      <c r="M28" s="84">
        <f t="shared" si="7"/>
        <v>0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0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3.61415928833609</v>
      </c>
      <c r="G29" s="82">
        <f t="shared" si="1"/>
        <v>1328.1096977355016</v>
      </c>
      <c r="H29" s="82">
        <f t="shared" si="1"/>
        <v>5312.438790942007</v>
      </c>
      <c r="I29" s="82">
        <f t="shared" si="1"/>
        <v>21249.755163768026</v>
      </c>
      <c r="J29" s="83">
        <f t="shared" si="2"/>
        <v>133</v>
      </c>
      <c r="K29" s="75">
        <f t="shared" si="3"/>
        <v>20</v>
      </c>
      <c r="L29" s="84">
        <f t="shared" si="4"/>
        <v>113</v>
      </c>
      <c r="M29" s="84">
        <f t="shared" si="7"/>
        <v>0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0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3.963378140676129</v>
      </c>
      <c r="G30" s="82">
        <f t="shared" si="1"/>
        <v>1211.0880742711943</v>
      </c>
      <c r="H30" s="82">
        <f t="shared" si="1"/>
        <v>4844.352297084777</v>
      </c>
      <c r="I30" s="82">
        <f t="shared" si="1"/>
        <v>19377.40918833911</v>
      </c>
      <c r="J30" s="83">
        <f t="shared" si="2"/>
        <v>133</v>
      </c>
      <c r="K30" s="75">
        <f t="shared" si="3"/>
        <v>20</v>
      </c>
      <c r="L30" s="84">
        <f t="shared" si="4"/>
        <v>113</v>
      </c>
      <c r="M30" s="84">
        <f t="shared" si="7"/>
        <v>0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0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4.3348408406756365</v>
      </c>
      <c r="G31" s="82">
        <f t="shared" si="1"/>
        <v>1107.3070907147453</v>
      </c>
      <c r="H31" s="82">
        <f t="shared" si="1"/>
        <v>4429.228362858981</v>
      </c>
      <c r="I31" s="82">
        <f t="shared" si="1"/>
        <v>17716.913451435925</v>
      </c>
      <c r="J31" s="83">
        <f t="shared" si="2"/>
        <v>133</v>
      </c>
      <c r="K31" s="75">
        <f t="shared" si="3"/>
        <v>20</v>
      </c>
      <c r="L31" s="84">
        <f t="shared" si="4"/>
        <v>113</v>
      </c>
      <c r="M31" s="84">
        <f t="shared" si="7"/>
        <v>0</v>
      </c>
      <c r="N31" s="84">
        <f t="shared" si="8"/>
        <v>0</v>
      </c>
      <c r="O31" s="84">
        <f t="shared" si="5"/>
        <v>0</v>
      </c>
      <c r="P31" s="85">
        <f t="shared" si="6"/>
        <v>567</v>
      </c>
      <c r="Q31" s="88">
        <f>Worksheet!M19</f>
        <v>0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4.730082090846052</v>
      </c>
      <c r="G32" s="82">
        <f t="shared" si="1"/>
        <v>1014.7815424364954</v>
      </c>
      <c r="H32" s="82">
        <f t="shared" si="1"/>
        <v>4059.1261697459818</v>
      </c>
      <c r="I32" s="82">
        <f t="shared" si="1"/>
        <v>16236.504678983927</v>
      </c>
      <c r="J32" s="83">
        <f t="shared" si="2"/>
        <v>133</v>
      </c>
      <c r="K32" s="75">
        <f t="shared" si="3"/>
        <v>20</v>
      </c>
      <c r="L32" s="84">
        <f t="shared" si="4"/>
        <v>113</v>
      </c>
      <c r="M32" s="84">
        <f t="shared" si="7"/>
        <v>0</v>
      </c>
      <c r="N32" s="84">
        <f t="shared" si="8"/>
        <v>0</v>
      </c>
      <c r="O32" s="84">
        <f t="shared" si="5"/>
        <v>0</v>
      </c>
      <c r="P32" s="85">
        <f t="shared" si="6"/>
        <v>567</v>
      </c>
      <c r="Q32" s="88">
        <f>Worksheet!M19</f>
        <v>0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5.150747444581253</v>
      </c>
      <c r="G33" s="82">
        <f t="shared" si="1"/>
        <v>931.9035832459132</v>
      </c>
      <c r="H33" s="82">
        <f t="shared" si="1"/>
        <v>3727.6143329836527</v>
      </c>
      <c r="I33" s="82">
        <f t="shared" si="1"/>
        <v>14910.457331934611</v>
      </c>
      <c r="J33" s="83">
        <f t="shared" si="2"/>
        <v>133</v>
      </c>
      <c r="K33" s="75">
        <f t="shared" si="3"/>
        <v>20</v>
      </c>
      <c r="L33" s="84">
        <f t="shared" si="4"/>
        <v>113</v>
      </c>
      <c r="M33" s="84">
        <f t="shared" si="7"/>
        <v>0</v>
      </c>
      <c r="N33" s="84">
        <f t="shared" si="8"/>
        <v>0</v>
      </c>
      <c r="O33" s="84">
        <f t="shared" si="5"/>
        <v>0</v>
      </c>
      <c r="P33" s="85">
        <f t="shared" si="6"/>
        <v>567</v>
      </c>
      <c r="Q33" s="88">
        <f>Worksheet!M19</f>
        <v>0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Unsignalized Intersection Pedestrian Crossing Calculator</dc:title>
  <dc:subject/>
  <dc:creator>E-Saucier</dc:creator>
  <cp:keywords>unsignalized, intersection, pedestrian, crossing, calculator, spreadsheet, multimodal, analysis, tool, technical, apm, analysis, procedues, manual</cp:keywords>
  <dc:description/>
  <cp:lastModifiedBy>Peter L Schuytema</cp:lastModifiedBy>
  <cp:lastPrinted>2010-08-27T22:24:12Z</cp:lastPrinted>
  <dcterms:created xsi:type="dcterms:W3CDTF">2006-09-06T13:30:39Z</dcterms:created>
  <dcterms:modified xsi:type="dcterms:W3CDTF">2019-06-13T18:55:22Z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/>
  </property>
  <property fmtid="{D5CDD505-2E9C-101B-9397-08002B2CF9AE}" pid="4" name="Reviewed for UR">
    <vt:lpwstr>1</vt:lpwstr>
  </property>
  <property fmtid="{D5CDD505-2E9C-101B-9397-08002B2CF9AE}" pid="5" name="Sub-Catego">
    <vt:lpwstr>Analysis Tool</vt:lpwstr>
  </property>
  <property fmtid="{D5CDD505-2E9C-101B-9397-08002B2CF9AE}" pid="6" name="Catego">
    <vt:lpwstr>Technical Tools</vt:lpwstr>
  </property>
</Properties>
</file>