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7272" tabRatio="901" activeTab="1"/>
  </bookViews>
  <sheets>
    <sheet name="Instructions" sheetId="1" r:id="rId1"/>
    <sheet name="Sample" sheetId="2" r:id="rId2"/>
    <sheet name="UnservedVehicles" sheetId="3" r:id="rId3"/>
    <sheet name="Queue Length" sheetId="4" r:id="rId4"/>
    <sheet name="VersionLog" sheetId="5" r:id="rId5"/>
  </sheets>
  <definedNames>
    <definedName name="asf">'Sample'!#REF!</definedName>
    <definedName name="HOVHdwy">'Sample'!#REF!</definedName>
    <definedName name="_xlnm.Print_Area" localSheetId="0">'Instructions'!$A$1:$K$52</definedName>
    <definedName name="_xlnm.Print_Area" localSheetId="1">'Sample'!$A$1:$S$49</definedName>
    <definedName name="SOVHdwy">'Sample'!#REF!</definedName>
  </definedNames>
  <calcPr fullCalcOnLoad="1"/>
</workbook>
</file>

<file path=xl/sharedStrings.xml><?xml version="1.0" encoding="utf-8"?>
<sst xmlns="http://schemas.openxmlformats.org/spreadsheetml/2006/main" count="71" uniqueCount="69">
  <si>
    <t>Capacity</t>
  </si>
  <si>
    <t xml:space="preserve">   </t>
  </si>
  <si>
    <t>Results</t>
  </si>
  <si>
    <t>Max.Queue</t>
  </si>
  <si>
    <t>vehicles</t>
  </si>
  <si>
    <t>veh-hrs</t>
  </si>
  <si>
    <t>miles</t>
  </si>
  <si>
    <t>Cumulative</t>
  </si>
  <si>
    <t>Hour</t>
  </si>
  <si>
    <t>*Demand</t>
  </si>
  <si>
    <t>Arrival</t>
  </si>
  <si>
    <t>Departure</t>
  </si>
  <si>
    <r>
      <t>a</t>
    </r>
    <r>
      <rPr>
        <b/>
        <sz val="10"/>
        <rFont val="Arial"/>
        <family val="0"/>
      </rPr>
      <t>Jam Headway, ft</t>
    </r>
  </si>
  <si>
    <r>
      <t>a</t>
    </r>
    <r>
      <rPr>
        <i/>
        <sz val="10"/>
        <rFont val="Arial"/>
        <family val="2"/>
      </rPr>
      <t xml:space="preserve"> </t>
    </r>
    <r>
      <rPr>
        <i/>
        <sz val="9"/>
        <rFont val="Arial"/>
        <family val="2"/>
      </rPr>
      <t>Assume Jam Density = 165 vehicles per mile</t>
    </r>
  </si>
  <si>
    <t>TIME</t>
  </si>
  <si>
    <t xml:space="preserve"> 12-1 AM</t>
  </si>
  <si>
    <t xml:space="preserve">  1-2 AM</t>
  </si>
  <si>
    <t>2-3 AM</t>
  </si>
  <si>
    <t>3-4 AM</t>
  </si>
  <si>
    <t>4-5 AM</t>
  </si>
  <si>
    <t>5-6 AM</t>
  </si>
  <si>
    <t>6-7 AM</t>
  </si>
  <si>
    <t>7-8 AM</t>
  </si>
  <si>
    <t>8-9 AM</t>
  </si>
  <si>
    <t>9-10 AM</t>
  </si>
  <si>
    <t>10-11 AM</t>
  </si>
  <si>
    <t>11-12 PM</t>
  </si>
  <si>
    <t>12-1 PM</t>
  </si>
  <si>
    <t>1-2 PM</t>
  </si>
  <si>
    <t>2-3 PM</t>
  </si>
  <si>
    <t>3-4 PM</t>
  </si>
  <si>
    <t>4-5 PM</t>
  </si>
  <si>
    <t>5-6 PM</t>
  </si>
  <si>
    <t>6-7 PM</t>
  </si>
  <si>
    <t>7-8 PM</t>
  </si>
  <si>
    <t>8-9 PM</t>
  </si>
  <si>
    <t>9-10 PM</t>
  </si>
  <si>
    <t>10-11 PM</t>
  </si>
  <si>
    <t>11-12 AM</t>
  </si>
  <si>
    <t>% Med Trucks</t>
  </si>
  <si>
    <t>% Hvy Trucks</t>
  </si>
  <si>
    <t>Average Value</t>
  </si>
  <si>
    <t>Vehicle Class</t>
  </si>
  <si>
    <t>Auto/Light Truck</t>
  </si>
  <si>
    <t>Delivery/Med. Trucks</t>
  </si>
  <si>
    <t>Heavy Trucks</t>
  </si>
  <si>
    <t>No. of Lanes</t>
  </si>
  <si>
    <r>
      <t>User Costs</t>
    </r>
    <r>
      <rPr>
        <b/>
        <vertAlign val="superscript"/>
        <sz val="10"/>
        <rFont val="Arial"/>
        <family val="2"/>
      </rPr>
      <t>a</t>
    </r>
  </si>
  <si>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The Value of Travel-Time: Estimates of the Hourly Value of Time for Vehicles in Oregon 2013</t>
    </r>
  </si>
  <si>
    <t>Version #</t>
  </si>
  <si>
    <t>Date</t>
  </si>
  <si>
    <t>Author</t>
  </si>
  <si>
    <t>Change(s)</t>
  </si>
  <si>
    <t>Doug Norval</t>
  </si>
  <si>
    <r>
      <rPr>
        <b/>
        <sz val="10"/>
        <rFont val="Arial"/>
        <family val="0"/>
      </rPr>
      <t>User Cost Per Day</t>
    </r>
  </si>
  <si>
    <t>User Delay Per Day</t>
  </si>
  <si>
    <t>Queue Length (mi)</t>
  </si>
  <si>
    <t>Delay Cost</t>
  </si>
  <si>
    <t>Auto</t>
  </si>
  <si>
    <t>Med</t>
  </si>
  <si>
    <t>Heavy</t>
  </si>
  <si>
    <t>Total</t>
  </si>
  <si>
    <t>Veh-Hours Delay</t>
  </si>
  <si>
    <t>Time to Clear Queue (min)</t>
  </si>
  <si>
    <t>Unserved New Arrivals</t>
  </si>
  <si>
    <t>Unserved Vehicles from Previous Hour</t>
  </si>
  <si>
    <t>Total Unserved Vehicles</t>
  </si>
  <si>
    <t>Total Demand</t>
  </si>
  <si>
    <t>Initial version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</si>
</sst>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[$-409]dddd\,\ mmmm\ dd\,\ yyyy"/>
    <numFmt numFmtId="172" formatCode="[$-409]h:mm:ss\ AM/PM"/>
    <numFmt numFmtId="173" formatCode="&quot;$&quot;#,##0.0\ ;\(&quot;$&quot;#,##0.0\)"/>
    <numFmt numFmtId="174" formatCode="&quot;$&quot;#,##0.000\ ;\(&quot;$&quot;#,##0.000\)"/>
    <numFmt numFmtId="175" formatCode="&quot;$&quot;#,##0.0000\ ;\(&quot;$&quot;#,##0.0000\)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2"/>
      <name val="Arial"/>
      <family val="2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sz val="6"/>
      <color indexed="8"/>
      <name val="Arial"/>
      <family val="0"/>
    </font>
    <font>
      <sz val="5.5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0" fontId="44" fillId="27" borderId="6" applyNumberFormat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8" xfId="0" applyFon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9" fontId="0" fillId="0" borderId="13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1" fontId="0" fillId="0" borderId="14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9" fillId="0" borderId="0" xfId="0" applyFont="1" applyBorder="1" applyAlignment="1" quotePrefix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9" fillId="0" borderId="15" xfId="0" applyFont="1" applyBorder="1" applyAlignment="1" quotePrefix="1">
      <alignment horizontal="center"/>
    </xf>
    <xf numFmtId="0" fontId="3" fillId="0" borderId="7" xfId="0" applyFont="1" applyBorder="1" applyAlignment="1">
      <alignment/>
    </xf>
    <xf numFmtId="0" fontId="5" fillId="0" borderId="7" xfId="0" applyFont="1" applyBorder="1" applyAlignment="1" quotePrefix="1">
      <alignment horizontal="left"/>
    </xf>
    <xf numFmtId="0" fontId="3" fillId="0" borderId="0" xfId="0" applyFont="1" applyAlignment="1">
      <alignment horizontal="center"/>
    </xf>
    <xf numFmtId="0" fontId="47" fillId="0" borderId="0" xfId="0" applyFont="1" applyAlignment="1">
      <alignment/>
    </xf>
    <xf numFmtId="0" fontId="31" fillId="0" borderId="0" xfId="0" applyFont="1" applyAlignment="1">
      <alignment/>
    </xf>
    <xf numFmtId="0" fontId="0" fillId="33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 applyProtection="1">
      <alignment horizontal="right"/>
      <protection/>
    </xf>
    <xf numFmtId="37" fontId="0" fillId="0" borderId="14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 quotePrefix="1">
      <alignment horizontal="right"/>
      <protection/>
    </xf>
    <xf numFmtId="0" fontId="0" fillId="0" borderId="16" xfId="0" applyFont="1" applyBorder="1" applyAlignment="1">
      <alignment/>
    </xf>
    <xf numFmtId="0" fontId="3" fillId="0" borderId="7" xfId="0" applyFont="1" applyBorder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Font="1" applyAlignment="1" quotePrefix="1">
      <alignment horizontal="center"/>
    </xf>
    <xf numFmtId="166" fontId="0" fillId="0" borderId="0" xfId="44" applyFont="1" applyAlignment="1">
      <alignment/>
    </xf>
    <xf numFmtId="164" fontId="0" fillId="0" borderId="0" xfId="44" applyNumberFormat="1" applyFont="1" applyAlignment="1">
      <alignment horizontal="center"/>
    </xf>
    <xf numFmtId="164" fontId="0" fillId="0" borderId="0" xfId="44" applyNumberFormat="1" applyFont="1" applyAlignment="1">
      <alignment/>
    </xf>
    <xf numFmtId="164" fontId="0" fillId="0" borderId="0" xfId="44" applyNumberFormat="1" applyFont="1" applyBorder="1" applyAlignment="1">
      <alignment/>
    </xf>
    <xf numFmtId="164" fontId="0" fillId="0" borderId="14" xfId="44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15" xfId="0" applyBorder="1" applyAlignment="1">
      <alignment horizontal="centerContinuous"/>
    </xf>
    <xf numFmtId="0" fontId="5" fillId="0" borderId="15" xfId="0" applyFont="1" applyBorder="1" applyAlignment="1" quotePrefix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1" fontId="0" fillId="34" borderId="0" xfId="0" applyNumberFormat="1" applyFill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1" fontId="0" fillId="34" borderId="0" xfId="0" applyNumberFormat="1" applyFont="1" applyFill="1" applyAlignment="1">
      <alignment horizontal="center"/>
    </xf>
    <xf numFmtId="1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9" fontId="4" fillId="34" borderId="13" xfId="0" applyNumberFormat="1" applyFont="1" applyFill="1" applyBorder="1" applyAlignment="1">
      <alignment horizontal="center"/>
    </xf>
    <xf numFmtId="9" fontId="4" fillId="34" borderId="9" xfId="0" applyNumberFormat="1" applyFont="1" applyFill="1" applyBorder="1" applyAlignment="1">
      <alignment horizontal="center"/>
    </xf>
    <xf numFmtId="0" fontId="0" fillId="34" borderId="9" xfId="0" applyFill="1" applyBorder="1" applyAlignment="1">
      <alignment/>
    </xf>
    <xf numFmtId="0" fontId="0" fillId="34" borderId="17" xfId="0" applyFill="1" applyBorder="1" applyAlignment="1">
      <alignment/>
    </xf>
    <xf numFmtId="166" fontId="0" fillId="34" borderId="12" xfId="44" applyFont="1" applyFill="1" applyBorder="1" applyAlignment="1" quotePrefix="1">
      <alignment horizontal="right"/>
    </xf>
    <xf numFmtId="166" fontId="0" fillId="34" borderId="12" xfId="44" applyFont="1" applyFill="1" applyBorder="1" applyAlignment="1">
      <alignment horizontal="right"/>
    </xf>
    <xf numFmtId="166" fontId="0" fillId="34" borderId="10" xfId="44" applyFont="1" applyFill="1" applyBorder="1" applyAlignment="1">
      <alignment horizontal="right"/>
    </xf>
    <xf numFmtId="0" fontId="7" fillId="34" borderId="0" xfId="0" applyFont="1" applyFill="1" applyAlignment="1" quotePrefix="1">
      <alignment horizontal="left"/>
    </xf>
    <xf numFmtId="0" fontId="0" fillId="34" borderId="0" xfId="0" applyFill="1" applyAlignment="1">
      <alignment/>
    </xf>
    <xf numFmtId="2" fontId="0" fillId="0" borderId="14" xfId="0" applyNumberFormat="1" applyBorder="1" applyAlignment="1">
      <alignment horizontal="center"/>
    </xf>
    <xf numFmtId="164" fontId="0" fillId="0" borderId="14" xfId="44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Departure/Arrival Information
Northbound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Arrival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Sample!#REF!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Sample!#REF!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Departure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Sample!#REF!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Sample!#REF!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6284132"/>
        <c:axId val="12339461"/>
      </c:scatterChart>
      <c:valAx>
        <c:axId val="1628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 of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339461"/>
        <c:crosses val="autoZero"/>
        <c:crossBetween val="midCat"/>
        <c:dispUnits/>
      </c:valAx>
      <c:valAx>
        <c:axId val="1233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Departure/Arrival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28413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Departure/Arrival Information
I-5 northbound
</a:t>
            </a:r>
          </a:p>
        </c:rich>
      </c:tx>
      <c:layout>
        <c:manualLayout>
          <c:xMode val="factor"/>
          <c:yMode val="factor"/>
          <c:x val="-0.008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175"/>
          <c:w val="0.90325"/>
          <c:h val="0.67525"/>
        </c:manualLayout>
      </c:layout>
      <c:scatterChart>
        <c:scatterStyle val="lineMarker"/>
        <c:varyColors val="0"/>
        <c:ser>
          <c:idx val="0"/>
          <c:order val="0"/>
          <c:tx>
            <c:v>Arrival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Sample!$C$24:$C$47</c:f>
              <c:strCache/>
            </c:strRef>
          </c:xVal>
          <c:yVal>
            <c:numRef>
              <c:f>Sample!$E$24:$E$47</c:f>
              <c:numCache/>
            </c:numRef>
          </c:yVal>
          <c:smooth val="0"/>
        </c:ser>
        <c:ser>
          <c:idx val="1"/>
          <c:order val="1"/>
          <c:tx>
            <c:v>Departure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Sample!$C$24:$C$47</c:f>
              <c:strCache/>
            </c:strRef>
          </c:xVal>
          <c:yVal>
            <c:numRef>
              <c:f>Sample!$H$24:$H$47</c:f>
              <c:numCache/>
            </c:numRef>
          </c:yVal>
          <c:smooth val="0"/>
        </c:ser>
        <c:axId val="43946286"/>
        <c:axId val="59972255"/>
      </c:scatterChart>
      <c:valAx>
        <c:axId val="43946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 of Day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72255"/>
        <c:crosses val="autoZero"/>
        <c:crossBetween val="midCat"/>
        <c:dispUnits/>
      </c:valAx>
      <c:valAx>
        <c:axId val="59972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Departure/Arrival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94628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"/>
          <c:y val="0.93375"/>
          <c:w val="0.3442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Unserved Vehicles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6525"/>
          <c:w val="0.6835"/>
          <c:h val="0.93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Sample!$J$20:$J$24</c:f>
              <c:strCache>
                <c:ptCount val="1"/>
                <c:pt idx="0">
                  <c:v>Unserved Vehicles from Previous Hour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Sample!$B$25:$B$48</c:f>
              <c:strCache>
                <c:ptCount val="24"/>
                <c:pt idx="0">
                  <c:v> 12-1 AM</c:v>
                </c:pt>
                <c:pt idx="1">
                  <c:v>  1-2 AM</c:v>
                </c:pt>
                <c:pt idx="2">
                  <c:v>2-3 AM</c:v>
                </c:pt>
                <c:pt idx="3">
                  <c:v>3-4 AM</c:v>
                </c:pt>
                <c:pt idx="4">
                  <c:v>4-5 AM</c:v>
                </c:pt>
                <c:pt idx="5">
                  <c:v>5-6 AM</c:v>
                </c:pt>
                <c:pt idx="6">
                  <c:v>6-7 AM</c:v>
                </c:pt>
                <c:pt idx="7">
                  <c:v>7-8 AM</c:v>
                </c:pt>
                <c:pt idx="8">
                  <c:v>8-9 AM</c:v>
                </c:pt>
                <c:pt idx="9">
                  <c:v>9-10 AM</c:v>
                </c:pt>
                <c:pt idx="10">
                  <c:v>10-11 AM</c:v>
                </c:pt>
                <c:pt idx="11">
                  <c:v>11-12 PM</c:v>
                </c:pt>
                <c:pt idx="12">
                  <c:v>12-1 PM</c:v>
                </c:pt>
                <c:pt idx="13">
                  <c:v>1-2 PM</c:v>
                </c:pt>
                <c:pt idx="14">
                  <c:v>2-3 PM</c:v>
                </c:pt>
                <c:pt idx="15">
                  <c:v>3-4 PM</c:v>
                </c:pt>
                <c:pt idx="16">
                  <c:v>4-5 PM</c:v>
                </c:pt>
                <c:pt idx="17">
                  <c:v>5-6 PM</c:v>
                </c:pt>
                <c:pt idx="18">
                  <c:v>6-7 PM</c:v>
                </c:pt>
                <c:pt idx="19">
                  <c:v>7-8 PM</c:v>
                </c:pt>
                <c:pt idx="20">
                  <c:v>8-9 PM</c:v>
                </c:pt>
                <c:pt idx="21">
                  <c:v>9-10 PM</c:v>
                </c:pt>
                <c:pt idx="22">
                  <c:v>10-11 PM</c:v>
                </c:pt>
                <c:pt idx="23">
                  <c:v>11-12 AM</c:v>
                </c:pt>
              </c:strCache>
            </c:strRef>
          </c:cat>
          <c:val>
            <c:numRef>
              <c:f>Sample!$J$25:$J$48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700</c:v>
                </c:pt>
                <c:pt idx="9">
                  <c:v>300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Sample!$I$22:$I$24</c:f>
              <c:strCache>
                <c:ptCount val="1"/>
                <c:pt idx="0">
                  <c:v>Unserved New Arrivals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Sample!$B$25:$B$48</c:f>
              <c:strCache>
                <c:ptCount val="24"/>
                <c:pt idx="0">
                  <c:v> 12-1 AM</c:v>
                </c:pt>
                <c:pt idx="1">
                  <c:v>  1-2 AM</c:v>
                </c:pt>
                <c:pt idx="2">
                  <c:v>2-3 AM</c:v>
                </c:pt>
                <c:pt idx="3">
                  <c:v>3-4 AM</c:v>
                </c:pt>
                <c:pt idx="4">
                  <c:v>4-5 AM</c:v>
                </c:pt>
                <c:pt idx="5">
                  <c:v>5-6 AM</c:v>
                </c:pt>
                <c:pt idx="6">
                  <c:v>6-7 AM</c:v>
                </c:pt>
                <c:pt idx="7">
                  <c:v>7-8 AM</c:v>
                </c:pt>
                <c:pt idx="8">
                  <c:v>8-9 AM</c:v>
                </c:pt>
                <c:pt idx="9">
                  <c:v>9-10 AM</c:v>
                </c:pt>
                <c:pt idx="10">
                  <c:v>10-11 AM</c:v>
                </c:pt>
                <c:pt idx="11">
                  <c:v>11-12 PM</c:v>
                </c:pt>
                <c:pt idx="12">
                  <c:v>12-1 PM</c:v>
                </c:pt>
                <c:pt idx="13">
                  <c:v>1-2 PM</c:v>
                </c:pt>
                <c:pt idx="14">
                  <c:v>2-3 PM</c:v>
                </c:pt>
                <c:pt idx="15">
                  <c:v>3-4 PM</c:v>
                </c:pt>
                <c:pt idx="16">
                  <c:v>4-5 PM</c:v>
                </c:pt>
                <c:pt idx="17">
                  <c:v>5-6 PM</c:v>
                </c:pt>
                <c:pt idx="18">
                  <c:v>6-7 PM</c:v>
                </c:pt>
                <c:pt idx="19">
                  <c:v>7-8 PM</c:v>
                </c:pt>
                <c:pt idx="20">
                  <c:v>8-9 PM</c:v>
                </c:pt>
                <c:pt idx="21">
                  <c:v>9-10 PM</c:v>
                </c:pt>
                <c:pt idx="22">
                  <c:v>10-11 PM</c:v>
                </c:pt>
                <c:pt idx="23">
                  <c:v>11-12 AM</c:v>
                </c:pt>
              </c:strCache>
            </c:strRef>
          </c:cat>
          <c:val>
            <c:numRef>
              <c:f>Sample!$I$25:$I$48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700</c:v>
                </c:pt>
                <c:pt idx="8">
                  <c:v>300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axId val="2879384"/>
        <c:axId val="25914457"/>
      </c:barChart>
      <c:catAx>
        <c:axId val="287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14457"/>
        <c:crosses val="autoZero"/>
        <c:auto val="1"/>
        <c:lblOffset val="100"/>
        <c:tickLblSkip val="1"/>
        <c:noMultiLvlLbl val="0"/>
      </c:catAx>
      <c:valAx>
        <c:axId val="25914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unserved vehicles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9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675"/>
          <c:y val="0.46675"/>
          <c:w val="0.25275"/>
          <c:h val="0.06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25"/>
          <c:y val="0.06525"/>
          <c:w val="0.83425"/>
          <c:h val="0.93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Sample!$M$22:$M$24</c:f>
              <c:strCache>
                <c:ptCount val="1"/>
                <c:pt idx="0">
                  <c:v>Queue Length (mi)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Sample!$B$25:$B$48</c:f>
              <c:strCache>
                <c:ptCount val="24"/>
                <c:pt idx="0">
                  <c:v> 12-1 AM</c:v>
                </c:pt>
                <c:pt idx="1">
                  <c:v>  1-2 AM</c:v>
                </c:pt>
                <c:pt idx="2">
                  <c:v>2-3 AM</c:v>
                </c:pt>
                <c:pt idx="3">
                  <c:v>3-4 AM</c:v>
                </c:pt>
                <c:pt idx="4">
                  <c:v>4-5 AM</c:v>
                </c:pt>
                <c:pt idx="5">
                  <c:v>5-6 AM</c:v>
                </c:pt>
                <c:pt idx="6">
                  <c:v>6-7 AM</c:v>
                </c:pt>
                <c:pt idx="7">
                  <c:v>7-8 AM</c:v>
                </c:pt>
                <c:pt idx="8">
                  <c:v>8-9 AM</c:v>
                </c:pt>
                <c:pt idx="9">
                  <c:v>9-10 AM</c:v>
                </c:pt>
                <c:pt idx="10">
                  <c:v>10-11 AM</c:v>
                </c:pt>
                <c:pt idx="11">
                  <c:v>11-12 PM</c:v>
                </c:pt>
                <c:pt idx="12">
                  <c:v>12-1 PM</c:v>
                </c:pt>
                <c:pt idx="13">
                  <c:v>1-2 PM</c:v>
                </c:pt>
                <c:pt idx="14">
                  <c:v>2-3 PM</c:v>
                </c:pt>
                <c:pt idx="15">
                  <c:v>3-4 PM</c:v>
                </c:pt>
                <c:pt idx="16">
                  <c:v>4-5 PM</c:v>
                </c:pt>
                <c:pt idx="17">
                  <c:v>5-6 PM</c:v>
                </c:pt>
                <c:pt idx="18">
                  <c:v>6-7 PM</c:v>
                </c:pt>
                <c:pt idx="19">
                  <c:v>7-8 PM</c:v>
                </c:pt>
                <c:pt idx="20">
                  <c:v>8-9 PM</c:v>
                </c:pt>
                <c:pt idx="21">
                  <c:v>9-10 PM</c:v>
                </c:pt>
                <c:pt idx="22">
                  <c:v>10-11 PM</c:v>
                </c:pt>
                <c:pt idx="23">
                  <c:v>11-12 AM</c:v>
                </c:pt>
              </c:strCache>
            </c:strRef>
          </c:cat>
          <c:val>
            <c:numRef>
              <c:f>Sample!$M$25:$M$48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1.4141414141414141</c:v>
                </c:pt>
                <c:pt idx="8">
                  <c:v>2.0202020202020203</c:v>
                </c:pt>
                <c:pt idx="9">
                  <c:v>0.6060606060606061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axId val="31903522"/>
        <c:axId val="18696243"/>
      </c:barChart>
      <c:catAx>
        <c:axId val="3190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696243"/>
        <c:crosses val="autoZero"/>
        <c:auto val="1"/>
        <c:lblOffset val="100"/>
        <c:tickLblSkip val="1"/>
        <c:noMultiLvlLbl val="0"/>
      </c:catAx>
      <c:valAx>
        <c:axId val="18696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03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55"/>
          <c:y val="0.46325"/>
          <c:w val="0.1335"/>
          <c:h val="0.0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0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438150"/>
        <a:ext cx="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1</xdr:row>
      <xdr:rowOff>0</xdr:rowOff>
    </xdr:from>
    <xdr:to>
      <xdr:col>5</xdr:col>
      <xdr:colOff>457200</xdr:colOff>
      <xdr:row>17</xdr:row>
      <xdr:rowOff>142875</xdr:rowOff>
    </xdr:to>
    <xdr:graphicFrame>
      <xdr:nvGraphicFramePr>
        <xdr:cNvPr id="2" name="Chart 2"/>
        <xdr:cNvGraphicFramePr/>
      </xdr:nvGraphicFramePr>
      <xdr:xfrm>
        <a:off x="342900" y="171450"/>
        <a:ext cx="37242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view="pageBreakPreview" zoomScale="130" zoomScaleNormal="130" zoomScaleSheetLayoutView="130" zoomScalePageLayoutView="0" workbookViewId="0" topLeftCell="A13">
      <selection activeCell="M13" sqref="M13"/>
    </sheetView>
  </sheetViews>
  <sheetFormatPr defaultColWidth="9.140625" defaultRowHeight="12.75"/>
  <sheetData>
    <row r="1" ht="15">
      <c r="A1" s="35"/>
    </row>
    <row r="2" ht="15">
      <c r="A2" s="35"/>
    </row>
    <row r="3" ht="12.75">
      <c r="A3" s="30"/>
    </row>
    <row r="4" ht="12.75">
      <c r="A4" s="30"/>
    </row>
    <row r="5" ht="12.75">
      <c r="A5" s="30"/>
    </row>
    <row r="6" ht="12.75">
      <c r="A6" s="30"/>
    </row>
    <row r="7" ht="12.75">
      <c r="A7" s="30"/>
    </row>
    <row r="8" ht="12.75">
      <c r="A8" s="30"/>
    </row>
    <row r="9" ht="12.75">
      <c r="A9" s="30"/>
    </row>
    <row r="10" ht="12.75">
      <c r="A10" s="30"/>
    </row>
    <row r="11" ht="12.75">
      <c r="A11" s="30"/>
    </row>
    <row r="12" ht="12.75">
      <c r="A12" s="30"/>
    </row>
    <row r="13" ht="12.75">
      <c r="A13" s="30"/>
    </row>
    <row r="14" ht="12.75">
      <c r="A14" s="30"/>
    </row>
    <row r="15" ht="12.75">
      <c r="A15" s="30"/>
    </row>
    <row r="16" ht="12.75">
      <c r="A16" s="30"/>
    </row>
    <row r="17" ht="12.75">
      <c r="A17" s="30"/>
    </row>
    <row r="18" ht="12.75">
      <c r="A18" s="30"/>
    </row>
    <row r="19" ht="12.75">
      <c r="A19" s="30"/>
    </row>
    <row r="20" ht="12.75">
      <c r="A20" s="30"/>
    </row>
    <row r="21" ht="15">
      <c r="A21" s="35"/>
    </row>
    <row r="31" ht="15">
      <c r="A31" s="35"/>
    </row>
    <row r="32" ht="15">
      <c r="A32" s="35"/>
    </row>
    <row r="33" ht="15">
      <c r="A33" s="36"/>
    </row>
    <row r="34" ht="15">
      <c r="A34" s="36"/>
    </row>
    <row r="35" ht="12.75">
      <c r="A35" s="23"/>
    </row>
    <row r="37" ht="12.75">
      <c r="A37" s="30"/>
    </row>
    <row r="38" ht="12.75">
      <c r="A38" s="30"/>
    </row>
    <row r="39" ht="12.75">
      <c r="A39" s="30"/>
    </row>
  </sheetData>
  <sheetProtection/>
  <printOptions/>
  <pageMargins left="0.7" right="0.7" top="0.75" bottom="0.75" header="0.3" footer="0.3"/>
  <pageSetup horizontalDpi="600" verticalDpi="600" orientation="portrait" scale="91" r:id="rId3"/>
  <headerFooter>
    <oddHeader>&amp;LODOT&amp;CQueue and Delay Cost Worksheet v1</oddHeader>
  </headerFooter>
  <legacyDrawing r:id="rId2"/>
  <oleObjects>
    <oleObject progId="Word.Document.12" shapeId="216487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72"/>
  <sheetViews>
    <sheetView tabSelected="1" zoomScale="70" zoomScaleNormal="70" zoomScalePageLayoutView="0" workbookViewId="0" topLeftCell="A16">
      <selection activeCell="X30" sqref="W30:X30"/>
    </sheetView>
  </sheetViews>
  <sheetFormatPr defaultColWidth="10.28125" defaultRowHeight="12.75"/>
  <cols>
    <col min="1" max="1" width="15.7109375" style="0" customWidth="1"/>
    <col min="2" max="2" width="9.7109375" style="0" customWidth="1"/>
    <col min="3" max="3" width="6.140625" style="0" customWidth="1"/>
    <col min="4" max="4" width="10.57421875" style="0" customWidth="1"/>
    <col min="5" max="5" width="12.00390625" style="0" customWidth="1"/>
    <col min="6" max="6" width="9.7109375" style="1" customWidth="1"/>
    <col min="7" max="7" width="14.57421875" style="0" customWidth="1"/>
    <col min="8" max="8" width="15.00390625" style="1" customWidth="1"/>
    <col min="9" max="12" width="10.57421875" style="0" customWidth="1"/>
    <col min="13" max="13" width="10.7109375" style="0" customWidth="1"/>
    <col min="14" max="14" width="17.57421875" style="0" customWidth="1"/>
    <col min="15" max="15" width="11.28125" style="0" customWidth="1"/>
    <col min="16" max="16" width="9.00390625" style="46" customWidth="1"/>
    <col min="17" max="17" width="10.00390625" style="0" customWidth="1"/>
    <col min="18" max="18" width="8.140625" style="0" customWidth="1"/>
    <col min="19" max="19" width="7.7109375" style="0" customWidth="1"/>
    <col min="20" max="20" width="13.57421875" style="0" customWidth="1"/>
  </cols>
  <sheetData>
    <row r="1" ht="13.5" thickBot="1"/>
    <row r="2" spans="7:13" ht="18" thickTop="1">
      <c r="G2" s="27" t="s">
        <v>39</v>
      </c>
      <c r="H2" s="32" t="s">
        <v>40</v>
      </c>
      <c r="I2" s="33" t="s">
        <v>12</v>
      </c>
      <c r="J2" s="58"/>
      <c r="K2" s="59"/>
      <c r="L2" s="60"/>
      <c r="M2" s="19"/>
    </row>
    <row r="3" spans="7:13" ht="13.5" thickBot="1">
      <c r="G3" s="68">
        <v>0.05</v>
      </c>
      <c r="H3" s="69">
        <v>0.05</v>
      </c>
      <c r="I3" s="70">
        <v>32</v>
      </c>
      <c r="J3" s="7"/>
      <c r="K3" s="8"/>
      <c r="L3" s="19"/>
      <c r="M3" s="19"/>
    </row>
    <row r="4" spans="7:13" ht="15" thickTop="1">
      <c r="G4" s="22" t="s">
        <v>13</v>
      </c>
      <c r="I4" s="23"/>
      <c r="J4" s="23"/>
      <c r="K4" s="23"/>
      <c r="L4" s="23"/>
      <c r="M4" s="23"/>
    </row>
    <row r="6" spans="7:8" ht="15.75" thickBot="1">
      <c r="G6" s="26" t="s">
        <v>47</v>
      </c>
      <c r="H6"/>
    </row>
    <row r="7" spans="7:13" ht="13.5" thickTop="1">
      <c r="G7" s="27" t="s">
        <v>42</v>
      </c>
      <c r="H7" s="28" t="s">
        <v>41</v>
      </c>
      <c r="I7" s="19"/>
      <c r="J7" s="19"/>
      <c r="K7" s="19"/>
      <c r="L7" s="19"/>
      <c r="M7" s="19"/>
    </row>
    <row r="8" spans="7:13" ht="12.75">
      <c r="G8" s="8" t="s">
        <v>43</v>
      </c>
      <c r="H8" s="72">
        <v>25.78</v>
      </c>
      <c r="I8" s="19"/>
      <c r="J8" s="19"/>
      <c r="K8" s="19"/>
      <c r="L8" s="19"/>
      <c r="M8" s="19"/>
    </row>
    <row r="9" spans="7:13" ht="12.75">
      <c r="G9" s="8" t="s">
        <v>44</v>
      </c>
      <c r="H9" s="73">
        <v>22.12</v>
      </c>
      <c r="I9" s="19"/>
      <c r="J9" s="19"/>
      <c r="K9" s="19"/>
      <c r="L9" s="19"/>
      <c r="M9" s="19"/>
    </row>
    <row r="10" spans="7:13" ht="13.5" thickBot="1">
      <c r="G10" s="29" t="s">
        <v>45</v>
      </c>
      <c r="H10" s="74">
        <v>31.32</v>
      </c>
      <c r="I10" s="19"/>
      <c r="J10" s="19"/>
      <c r="K10" s="19"/>
      <c r="L10" s="19"/>
      <c r="M10" s="19"/>
    </row>
    <row r="11" spans="7:13" ht="15" thickTop="1">
      <c r="G11" s="75" t="s">
        <v>48</v>
      </c>
      <c r="H11" s="76"/>
      <c r="I11" s="76"/>
      <c r="J11" s="76"/>
      <c r="K11" s="76"/>
      <c r="L11" s="76"/>
      <c r="M11" s="76"/>
    </row>
    <row r="12" spans="14:15" ht="13.5" thickBot="1">
      <c r="N12" s="23"/>
      <c r="O12" s="23"/>
    </row>
    <row r="13" spans="3:8" ht="14.25" thickBot="1" thickTop="1">
      <c r="C13" t="s">
        <v>1</v>
      </c>
      <c r="G13" s="43" t="s">
        <v>46</v>
      </c>
      <c r="H13" s="71">
        <v>3</v>
      </c>
    </row>
    <row r="14" ht="13.5" thickTop="1">
      <c r="D14" s="1"/>
    </row>
    <row r="15" spans="7:15" ht="13.5" thickBot="1">
      <c r="G15" s="1" t="s">
        <v>2</v>
      </c>
      <c r="O15" s="19"/>
    </row>
    <row r="16" spans="7:15" ht="15.75" thickTop="1">
      <c r="G16" s="4" t="s">
        <v>3</v>
      </c>
      <c r="H16" s="5"/>
      <c r="I16" s="44" t="s">
        <v>55</v>
      </c>
      <c r="J16" s="44"/>
      <c r="K16" s="31"/>
      <c r="L16" s="31" t="s">
        <v>54</v>
      </c>
      <c r="M16" s="57"/>
      <c r="O16" s="24"/>
    </row>
    <row r="17" spans="7:15" ht="12.75">
      <c r="G17" s="11">
        <f>MAX(K25:K48)</f>
        <v>1000</v>
      </c>
      <c r="H17" t="s">
        <v>4</v>
      </c>
      <c r="I17" s="56">
        <f>+O49</f>
        <v>138.59649122807016</v>
      </c>
      <c r="J17" s="16" t="s">
        <v>5</v>
      </c>
      <c r="L17" s="25">
        <f>S49</f>
        <v>7200</v>
      </c>
      <c r="M17" s="9"/>
      <c r="O17" s="25"/>
    </row>
    <row r="18" spans="7:18" ht="13.5" thickBot="1">
      <c r="G18" s="10">
        <f>G17*32/5280/$H$13</f>
        <v>2.0202020202020203</v>
      </c>
      <c r="H18" s="6" t="s">
        <v>6</v>
      </c>
      <c r="I18" s="6"/>
      <c r="J18" s="6"/>
      <c r="K18" s="6"/>
      <c r="L18" s="6"/>
      <c r="M18" s="7"/>
      <c r="O18" s="19"/>
      <c r="Q18" s="1"/>
      <c r="R18" s="1"/>
    </row>
    <row r="19" spans="17:18" ht="13.5" thickTop="1">
      <c r="Q19" s="1"/>
      <c r="R19" s="1"/>
    </row>
    <row r="20" spans="10:18" ht="12.75" customHeight="1">
      <c r="J20" s="65" t="s">
        <v>65</v>
      </c>
      <c r="L20" s="67" t="s">
        <v>67</v>
      </c>
      <c r="Q20" s="1"/>
      <c r="R20" s="1"/>
    </row>
    <row r="21" spans="10:20" ht="12.75" customHeight="1">
      <c r="J21" s="65"/>
      <c r="K21" s="65" t="s">
        <v>66</v>
      </c>
      <c r="L21" s="67"/>
      <c r="S21" s="19"/>
      <c r="T21" s="55"/>
    </row>
    <row r="22" spans="3:20" ht="12.75" customHeight="1">
      <c r="C22" s="2"/>
      <c r="D22" s="34"/>
      <c r="F22" s="2"/>
      <c r="G22" s="2"/>
      <c r="I22" s="65" t="s">
        <v>64</v>
      </c>
      <c r="J22" s="65"/>
      <c r="K22" s="67"/>
      <c r="L22" s="67"/>
      <c r="M22" s="65" t="s">
        <v>56</v>
      </c>
      <c r="N22" s="66" t="s">
        <v>63</v>
      </c>
      <c r="O22" s="66" t="s">
        <v>62</v>
      </c>
      <c r="P22" s="64" t="s">
        <v>57</v>
      </c>
      <c r="Q22" s="64"/>
      <c r="R22" s="64"/>
      <c r="S22" s="64"/>
      <c r="T22" s="16"/>
    </row>
    <row r="23" spans="3:20" ht="12.75" customHeight="1">
      <c r="C23" s="2"/>
      <c r="D23" s="34"/>
      <c r="E23" s="2" t="s">
        <v>7</v>
      </c>
      <c r="F23" s="2"/>
      <c r="G23" s="2"/>
      <c r="H23" s="2" t="s">
        <v>7</v>
      </c>
      <c r="I23" s="65"/>
      <c r="J23" s="65"/>
      <c r="K23" s="67"/>
      <c r="L23" s="67"/>
      <c r="M23" s="65"/>
      <c r="N23" s="66"/>
      <c r="O23" s="66"/>
      <c r="P23" s="49"/>
      <c r="Q23" s="49"/>
      <c r="R23" s="49"/>
      <c r="S23" s="49"/>
      <c r="T23" s="16"/>
    </row>
    <row r="24" spans="2:19" ht="12.75">
      <c r="B24" s="39" t="s">
        <v>14</v>
      </c>
      <c r="C24" s="2" t="s">
        <v>8</v>
      </c>
      <c r="D24" s="12" t="s">
        <v>9</v>
      </c>
      <c r="E24" s="2" t="s">
        <v>10</v>
      </c>
      <c r="F24" s="2" t="s">
        <v>0</v>
      </c>
      <c r="G24" s="12" t="s">
        <v>11</v>
      </c>
      <c r="H24" s="2" t="s">
        <v>11</v>
      </c>
      <c r="I24" s="65"/>
      <c r="J24" s="65"/>
      <c r="K24" s="67"/>
      <c r="L24" s="67"/>
      <c r="M24" s="65"/>
      <c r="N24" s="66"/>
      <c r="O24" s="66"/>
      <c r="P24" s="47" t="s">
        <v>58</v>
      </c>
      <c r="Q24" s="12" t="s">
        <v>59</v>
      </c>
      <c r="R24" s="49" t="s">
        <v>60</v>
      </c>
      <c r="S24" s="30" t="s">
        <v>61</v>
      </c>
    </row>
    <row r="25" spans="2:20" ht="12.75">
      <c r="B25" s="40" t="s">
        <v>15</v>
      </c>
      <c r="C25" s="2">
        <v>1</v>
      </c>
      <c r="D25" s="61">
        <v>600</v>
      </c>
      <c r="E25" s="3">
        <f>D25</f>
        <v>600</v>
      </c>
      <c r="F25" s="61">
        <v>5700</v>
      </c>
      <c r="G25" s="13">
        <f>IF(F25&gt;D25,D25,F25)</f>
        <v>600</v>
      </c>
      <c r="H25" s="3">
        <f>G25</f>
        <v>600</v>
      </c>
      <c r="I25" s="13">
        <f aca="true" t="shared" si="0" ref="I25:I48">IF((D25-F25&lt;=0),0,(D25-F25))</f>
        <v>0</v>
      </c>
      <c r="J25" s="13">
        <f aca="true" t="shared" si="1" ref="J25:J32">+I24</f>
        <v>0</v>
      </c>
      <c r="K25" s="13">
        <f aca="true" t="shared" si="2" ref="K25:K32">+I24+I25</f>
        <v>0</v>
      </c>
      <c r="L25" s="13">
        <f aca="true" t="shared" si="3" ref="L25:L48">+D25+J25</f>
        <v>600</v>
      </c>
      <c r="M25" s="45">
        <f aca="true" t="shared" si="4" ref="M25:M48">+(K25*$I$3)/($H$13*5280)</f>
        <v>0</v>
      </c>
      <c r="N25" s="45">
        <f aca="true" t="shared" si="5" ref="N25:N48">60*(K25/F25)</f>
        <v>0</v>
      </c>
      <c r="O25" s="45">
        <f>+K25*(N25/2)/60</f>
        <v>0</v>
      </c>
      <c r="P25" s="51">
        <f aca="true" t="shared" si="6" ref="P25:P48">+$K25*$N25*$H$8*(1-$G$3-$H$3)/60</f>
        <v>0</v>
      </c>
      <c r="Q25" s="51">
        <f aca="true" t="shared" si="7" ref="Q25:Q48">+$K25*$N25*$H$9*$G$3/60</f>
        <v>0</v>
      </c>
      <c r="R25" s="51">
        <f aca="true" t="shared" si="8" ref="R25:R48">+$K25*$N25*$H$10*$H$3/60</f>
        <v>0</v>
      </c>
      <c r="S25" s="52">
        <f>SUM(P25:R25)</f>
        <v>0</v>
      </c>
      <c r="T25" s="15"/>
    </row>
    <row r="26" spans="1:20" ht="12.75">
      <c r="A26" s="2"/>
      <c r="B26" s="40" t="s">
        <v>16</v>
      </c>
      <c r="C26" s="2">
        <v>2</v>
      </c>
      <c r="D26" s="61">
        <v>300</v>
      </c>
      <c r="E26" s="3">
        <f aca="true" t="shared" si="9" ref="E26:E48">D26+E25</f>
        <v>900</v>
      </c>
      <c r="F26" s="61">
        <v>5700</v>
      </c>
      <c r="G26" s="13">
        <f aca="true" t="shared" si="10" ref="G26:G48">MIN(D26+I25,F26)</f>
        <v>300</v>
      </c>
      <c r="H26" s="3">
        <f aca="true" t="shared" si="11" ref="H26:H48">G26+H25</f>
        <v>900</v>
      </c>
      <c r="I26" s="13">
        <f t="shared" si="0"/>
        <v>0</v>
      </c>
      <c r="J26" s="13">
        <f t="shared" si="1"/>
        <v>0</v>
      </c>
      <c r="K26" s="13">
        <f t="shared" si="2"/>
        <v>0</v>
      </c>
      <c r="L26" s="13">
        <f t="shared" si="3"/>
        <v>300</v>
      </c>
      <c r="M26" s="45">
        <f t="shared" si="4"/>
        <v>0</v>
      </c>
      <c r="N26" s="45">
        <f t="shared" si="5"/>
        <v>0</v>
      </c>
      <c r="O26" s="45">
        <f aca="true" t="shared" si="12" ref="O26:O48">+K26*(N26/2)/60</f>
        <v>0</v>
      </c>
      <c r="P26" s="51">
        <f t="shared" si="6"/>
        <v>0</v>
      </c>
      <c r="Q26" s="51">
        <f t="shared" si="7"/>
        <v>0</v>
      </c>
      <c r="R26" s="51">
        <f t="shared" si="8"/>
        <v>0</v>
      </c>
      <c r="S26" s="52">
        <f aca="true" t="shared" si="13" ref="S26:S31">SUM(P26:R26)</f>
        <v>0</v>
      </c>
      <c r="T26" s="15"/>
    </row>
    <row r="27" spans="1:20" ht="12.75">
      <c r="A27" s="2"/>
      <c r="B27" s="40" t="s">
        <v>17</v>
      </c>
      <c r="C27" s="2">
        <v>3</v>
      </c>
      <c r="D27" s="61">
        <v>350</v>
      </c>
      <c r="E27" s="3">
        <f t="shared" si="9"/>
        <v>1250</v>
      </c>
      <c r="F27" s="61">
        <v>5700</v>
      </c>
      <c r="G27" s="13">
        <f t="shared" si="10"/>
        <v>350</v>
      </c>
      <c r="H27" s="3">
        <f t="shared" si="11"/>
        <v>1250</v>
      </c>
      <c r="I27" s="13">
        <f t="shared" si="0"/>
        <v>0</v>
      </c>
      <c r="J27" s="13">
        <f t="shared" si="1"/>
        <v>0</v>
      </c>
      <c r="K27" s="13">
        <f t="shared" si="2"/>
        <v>0</v>
      </c>
      <c r="L27" s="13">
        <f t="shared" si="3"/>
        <v>350</v>
      </c>
      <c r="M27" s="45">
        <f t="shared" si="4"/>
        <v>0</v>
      </c>
      <c r="N27" s="45">
        <f t="shared" si="5"/>
        <v>0</v>
      </c>
      <c r="O27" s="45">
        <f t="shared" si="12"/>
        <v>0</v>
      </c>
      <c r="P27" s="51">
        <f t="shared" si="6"/>
        <v>0</v>
      </c>
      <c r="Q27" s="51">
        <f t="shared" si="7"/>
        <v>0</v>
      </c>
      <c r="R27" s="51">
        <f t="shared" si="8"/>
        <v>0</v>
      </c>
      <c r="S27" s="52">
        <f t="shared" si="13"/>
        <v>0</v>
      </c>
      <c r="T27" s="15"/>
    </row>
    <row r="28" spans="1:20" ht="12.75">
      <c r="A28" s="2"/>
      <c r="B28" s="40" t="s">
        <v>18</v>
      </c>
      <c r="C28" s="2">
        <v>4</v>
      </c>
      <c r="D28" s="61">
        <v>300</v>
      </c>
      <c r="E28" s="3">
        <f t="shared" si="9"/>
        <v>1550</v>
      </c>
      <c r="F28" s="61">
        <v>5700</v>
      </c>
      <c r="G28" s="13">
        <f t="shared" si="10"/>
        <v>300</v>
      </c>
      <c r="H28" s="3">
        <f t="shared" si="11"/>
        <v>1550</v>
      </c>
      <c r="I28" s="13">
        <f t="shared" si="0"/>
        <v>0</v>
      </c>
      <c r="J28" s="13">
        <f t="shared" si="1"/>
        <v>0</v>
      </c>
      <c r="K28" s="13">
        <f t="shared" si="2"/>
        <v>0</v>
      </c>
      <c r="L28" s="13">
        <f t="shared" si="3"/>
        <v>300</v>
      </c>
      <c r="M28" s="45">
        <f t="shared" si="4"/>
        <v>0</v>
      </c>
      <c r="N28" s="45">
        <f t="shared" si="5"/>
        <v>0</v>
      </c>
      <c r="O28" s="45">
        <f t="shared" si="12"/>
        <v>0</v>
      </c>
      <c r="P28" s="51">
        <f t="shared" si="6"/>
        <v>0</v>
      </c>
      <c r="Q28" s="51">
        <f t="shared" si="7"/>
        <v>0</v>
      </c>
      <c r="R28" s="51">
        <f t="shared" si="8"/>
        <v>0</v>
      </c>
      <c r="S28" s="52">
        <f t="shared" si="13"/>
        <v>0</v>
      </c>
      <c r="T28" s="15"/>
    </row>
    <row r="29" spans="1:20" ht="12.75">
      <c r="A29" s="2"/>
      <c r="B29" s="40" t="s">
        <v>19</v>
      </c>
      <c r="C29" s="2">
        <v>5</v>
      </c>
      <c r="D29" s="61">
        <v>700</v>
      </c>
      <c r="E29" s="3">
        <f t="shared" si="9"/>
        <v>2250</v>
      </c>
      <c r="F29" s="61">
        <v>5700</v>
      </c>
      <c r="G29" s="13">
        <f t="shared" si="10"/>
        <v>700</v>
      </c>
      <c r="H29" s="3">
        <f t="shared" si="11"/>
        <v>2250</v>
      </c>
      <c r="I29" s="13">
        <f t="shared" si="0"/>
        <v>0</v>
      </c>
      <c r="J29" s="13">
        <f t="shared" si="1"/>
        <v>0</v>
      </c>
      <c r="K29" s="13">
        <f t="shared" si="2"/>
        <v>0</v>
      </c>
      <c r="L29" s="13">
        <f t="shared" si="3"/>
        <v>700</v>
      </c>
      <c r="M29" s="45">
        <f t="shared" si="4"/>
        <v>0</v>
      </c>
      <c r="N29" s="45">
        <f t="shared" si="5"/>
        <v>0</v>
      </c>
      <c r="O29" s="45">
        <f t="shared" si="12"/>
        <v>0</v>
      </c>
      <c r="P29" s="51">
        <f t="shared" si="6"/>
        <v>0</v>
      </c>
      <c r="Q29" s="51">
        <f t="shared" si="7"/>
        <v>0</v>
      </c>
      <c r="R29" s="51">
        <f t="shared" si="8"/>
        <v>0</v>
      </c>
      <c r="S29" s="52">
        <f t="shared" si="13"/>
        <v>0</v>
      </c>
      <c r="T29" s="15"/>
    </row>
    <row r="30" spans="1:20" ht="12.75">
      <c r="A30" s="2"/>
      <c r="B30" s="40" t="s">
        <v>20</v>
      </c>
      <c r="C30" s="2">
        <v>6</v>
      </c>
      <c r="D30" s="61">
        <v>2000</v>
      </c>
      <c r="E30" s="3">
        <f t="shared" si="9"/>
        <v>4250</v>
      </c>
      <c r="F30" s="61">
        <v>5700</v>
      </c>
      <c r="G30" s="13">
        <f t="shared" si="10"/>
        <v>2000</v>
      </c>
      <c r="H30" s="3">
        <f t="shared" si="11"/>
        <v>4250</v>
      </c>
      <c r="I30" s="13">
        <f t="shared" si="0"/>
        <v>0</v>
      </c>
      <c r="J30" s="13">
        <f t="shared" si="1"/>
        <v>0</v>
      </c>
      <c r="K30" s="13">
        <f t="shared" si="2"/>
        <v>0</v>
      </c>
      <c r="L30" s="13">
        <f t="shared" si="3"/>
        <v>2000</v>
      </c>
      <c r="M30" s="45">
        <f t="shared" si="4"/>
        <v>0</v>
      </c>
      <c r="N30" s="45">
        <f t="shared" si="5"/>
        <v>0</v>
      </c>
      <c r="O30" s="45">
        <f t="shared" si="12"/>
        <v>0</v>
      </c>
      <c r="P30" s="51">
        <f t="shared" si="6"/>
        <v>0</v>
      </c>
      <c r="Q30" s="51">
        <f t="shared" si="7"/>
        <v>0</v>
      </c>
      <c r="R30" s="51">
        <f t="shared" si="8"/>
        <v>0</v>
      </c>
      <c r="S30" s="52">
        <f t="shared" si="13"/>
        <v>0</v>
      </c>
      <c r="T30" s="15"/>
    </row>
    <row r="31" spans="1:20" ht="12.75">
      <c r="A31" s="2"/>
      <c r="B31" s="40" t="s">
        <v>21</v>
      </c>
      <c r="C31" s="2">
        <v>7</v>
      </c>
      <c r="D31" s="61">
        <v>5200</v>
      </c>
      <c r="E31" s="3">
        <f t="shared" si="9"/>
        <v>9450</v>
      </c>
      <c r="F31" s="61">
        <v>5700</v>
      </c>
      <c r="G31" s="13">
        <f t="shared" si="10"/>
        <v>5200</v>
      </c>
      <c r="H31" s="3">
        <f t="shared" si="11"/>
        <v>9450</v>
      </c>
      <c r="I31" s="13">
        <f t="shared" si="0"/>
        <v>0</v>
      </c>
      <c r="J31" s="13">
        <f t="shared" si="1"/>
        <v>0</v>
      </c>
      <c r="K31" s="13">
        <f t="shared" si="2"/>
        <v>0</v>
      </c>
      <c r="L31" s="13">
        <f t="shared" si="3"/>
        <v>5200</v>
      </c>
      <c r="M31" s="45">
        <f t="shared" si="4"/>
        <v>0</v>
      </c>
      <c r="N31" s="45">
        <f t="shared" si="5"/>
        <v>0</v>
      </c>
      <c r="O31" s="45">
        <f t="shared" si="12"/>
        <v>0</v>
      </c>
      <c r="P31" s="51">
        <f t="shared" si="6"/>
        <v>0</v>
      </c>
      <c r="Q31" s="51">
        <f t="shared" si="7"/>
        <v>0</v>
      </c>
      <c r="R31" s="51">
        <f t="shared" si="8"/>
        <v>0</v>
      </c>
      <c r="S31" s="52">
        <f t="shared" si="13"/>
        <v>0</v>
      </c>
      <c r="T31" s="15"/>
    </row>
    <row r="32" spans="1:20" ht="12.75">
      <c r="A32" s="2"/>
      <c r="B32" s="40" t="s">
        <v>22</v>
      </c>
      <c r="C32" s="2">
        <v>8</v>
      </c>
      <c r="D32" s="61">
        <v>6400</v>
      </c>
      <c r="E32" s="3">
        <f t="shared" si="9"/>
        <v>15850</v>
      </c>
      <c r="F32" s="61">
        <v>5700</v>
      </c>
      <c r="G32" s="13">
        <f t="shared" si="10"/>
        <v>5700</v>
      </c>
      <c r="H32" s="3">
        <f t="shared" si="11"/>
        <v>15150</v>
      </c>
      <c r="I32" s="13">
        <f t="shared" si="0"/>
        <v>700</v>
      </c>
      <c r="J32" s="13">
        <f t="shared" si="1"/>
        <v>0</v>
      </c>
      <c r="K32" s="13">
        <f t="shared" si="2"/>
        <v>700</v>
      </c>
      <c r="L32" s="13">
        <f t="shared" si="3"/>
        <v>6400</v>
      </c>
      <c r="M32" s="45">
        <f t="shared" si="4"/>
        <v>1.4141414141414141</v>
      </c>
      <c r="N32" s="45">
        <f t="shared" si="5"/>
        <v>7.368421052631579</v>
      </c>
      <c r="O32" s="45">
        <f t="shared" si="12"/>
        <v>42.98245614035088</v>
      </c>
      <c r="P32" s="51">
        <f t="shared" si="6"/>
        <v>1994.5578947368417</v>
      </c>
      <c r="Q32" s="51">
        <f t="shared" si="7"/>
        <v>95.07719298245615</v>
      </c>
      <c r="R32" s="51">
        <f t="shared" si="8"/>
        <v>134.62105263157895</v>
      </c>
      <c r="S32" s="52">
        <f>SUM(P32:R32)</f>
        <v>2224.256140350877</v>
      </c>
      <c r="T32" s="15"/>
    </row>
    <row r="33" spans="1:20" ht="12.75">
      <c r="A33" s="2"/>
      <c r="B33" s="40" t="s">
        <v>23</v>
      </c>
      <c r="C33" s="2">
        <v>9</v>
      </c>
      <c r="D33" s="61">
        <v>6000</v>
      </c>
      <c r="E33" s="3">
        <f t="shared" si="9"/>
        <v>21850</v>
      </c>
      <c r="F33" s="61">
        <v>5700</v>
      </c>
      <c r="G33" s="13">
        <f t="shared" si="10"/>
        <v>5700</v>
      </c>
      <c r="H33" s="3">
        <f t="shared" si="11"/>
        <v>20850</v>
      </c>
      <c r="I33" s="13">
        <f t="shared" si="0"/>
        <v>300</v>
      </c>
      <c r="J33" s="13">
        <f>+I32</f>
        <v>700</v>
      </c>
      <c r="K33" s="13">
        <f>+J33+I33</f>
        <v>1000</v>
      </c>
      <c r="L33" s="13">
        <f t="shared" si="3"/>
        <v>6700</v>
      </c>
      <c r="M33" s="45">
        <f t="shared" si="4"/>
        <v>2.0202020202020203</v>
      </c>
      <c r="N33" s="45">
        <f t="shared" si="5"/>
        <v>10.526315789473683</v>
      </c>
      <c r="O33" s="45">
        <f t="shared" si="12"/>
        <v>87.71929824561403</v>
      </c>
      <c r="P33" s="51">
        <f t="shared" si="6"/>
        <v>4070.5263157894733</v>
      </c>
      <c r="Q33" s="51">
        <f t="shared" si="7"/>
        <v>194.03508771929825</v>
      </c>
      <c r="R33" s="51">
        <f t="shared" si="8"/>
        <v>274.7368421052632</v>
      </c>
      <c r="S33" s="52">
        <f aca="true" t="shared" si="14" ref="S33:S48">SUM(P33:R33)</f>
        <v>4539.298245614035</v>
      </c>
      <c r="T33" s="15"/>
    </row>
    <row r="34" spans="1:20" ht="12.75">
      <c r="A34" s="2"/>
      <c r="B34" s="40" t="s">
        <v>24</v>
      </c>
      <c r="C34" s="2">
        <v>10</v>
      </c>
      <c r="D34" s="61">
        <v>5000</v>
      </c>
      <c r="E34" s="3">
        <f t="shared" si="9"/>
        <v>26850</v>
      </c>
      <c r="F34" s="61">
        <v>5700</v>
      </c>
      <c r="G34" s="13">
        <f t="shared" si="10"/>
        <v>5300</v>
      </c>
      <c r="H34" s="3">
        <f t="shared" si="11"/>
        <v>26150</v>
      </c>
      <c r="I34" s="13">
        <f t="shared" si="0"/>
        <v>0</v>
      </c>
      <c r="J34" s="13">
        <f aca="true" t="shared" si="15" ref="J34:J48">+I33</f>
        <v>300</v>
      </c>
      <c r="K34" s="13">
        <f aca="true" t="shared" si="16" ref="K34:K48">+I33+I34</f>
        <v>300</v>
      </c>
      <c r="L34" s="13">
        <f t="shared" si="3"/>
        <v>5300</v>
      </c>
      <c r="M34" s="45">
        <f t="shared" si="4"/>
        <v>0.6060606060606061</v>
      </c>
      <c r="N34" s="45">
        <f t="shared" si="5"/>
        <v>3.1578947368421053</v>
      </c>
      <c r="O34" s="45">
        <f t="shared" si="12"/>
        <v>7.894736842105263</v>
      </c>
      <c r="P34" s="51">
        <f t="shared" si="6"/>
        <v>366.34736842105264</v>
      </c>
      <c r="Q34" s="51">
        <f t="shared" si="7"/>
        <v>17.463157894736845</v>
      </c>
      <c r="R34" s="51">
        <f t="shared" si="8"/>
        <v>24.726315789473684</v>
      </c>
      <c r="S34" s="52">
        <f t="shared" si="14"/>
        <v>408.5368421052632</v>
      </c>
      <c r="T34" s="15"/>
    </row>
    <row r="35" spans="1:20" ht="12.75">
      <c r="A35" s="2"/>
      <c r="B35" s="40" t="s">
        <v>25</v>
      </c>
      <c r="C35" s="2">
        <v>11</v>
      </c>
      <c r="D35" s="61">
        <v>4500</v>
      </c>
      <c r="E35" s="3">
        <f t="shared" si="9"/>
        <v>31350</v>
      </c>
      <c r="F35" s="61">
        <v>5700</v>
      </c>
      <c r="G35" s="13">
        <f t="shared" si="10"/>
        <v>4500</v>
      </c>
      <c r="H35" s="3">
        <f t="shared" si="11"/>
        <v>30650</v>
      </c>
      <c r="I35" s="13">
        <f t="shared" si="0"/>
        <v>0</v>
      </c>
      <c r="J35" s="13">
        <f t="shared" si="15"/>
        <v>0</v>
      </c>
      <c r="K35" s="13">
        <f t="shared" si="16"/>
        <v>0</v>
      </c>
      <c r="L35" s="13">
        <f t="shared" si="3"/>
        <v>4500</v>
      </c>
      <c r="M35" s="45">
        <f t="shared" si="4"/>
        <v>0</v>
      </c>
      <c r="N35" s="45">
        <f t="shared" si="5"/>
        <v>0</v>
      </c>
      <c r="O35" s="45">
        <f t="shared" si="12"/>
        <v>0</v>
      </c>
      <c r="P35" s="51">
        <f t="shared" si="6"/>
        <v>0</v>
      </c>
      <c r="Q35" s="51">
        <f t="shared" si="7"/>
        <v>0</v>
      </c>
      <c r="R35" s="51">
        <f t="shared" si="8"/>
        <v>0</v>
      </c>
      <c r="S35" s="52">
        <f t="shared" si="14"/>
        <v>0</v>
      </c>
      <c r="T35" s="15"/>
    </row>
    <row r="36" spans="1:20" ht="12.75">
      <c r="A36" s="2"/>
      <c r="B36" s="40" t="s">
        <v>26</v>
      </c>
      <c r="C36" s="2">
        <v>12</v>
      </c>
      <c r="D36" s="61">
        <v>4700</v>
      </c>
      <c r="E36" s="3">
        <f t="shared" si="9"/>
        <v>36050</v>
      </c>
      <c r="F36" s="61">
        <v>5700</v>
      </c>
      <c r="G36" s="13">
        <f t="shared" si="10"/>
        <v>4700</v>
      </c>
      <c r="H36" s="3">
        <f t="shared" si="11"/>
        <v>35350</v>
      </c>
      <c r="I36" s="13">
        <f t="shared" si="0"/>
        <v>0</v>
      </c>
      <c r="J36" s="13">
        <f t="shared" si="15"/>
        <v>0</v>
      </c>
      <c r="K36" s="13">
        <f t="shared" si="16"/>
        <v>0</v>
      </c>
      <c r="L36" s="13">
        <f t="shared" si="3"/>
        <v>4700</v>
      </c>
      <c r="M36" s="45">
        <f t="shared" si="4"/>
        <v>0</v>
      </c>
      <c r="N36" s="45">
        <f t="shared" si="5"/>
        <v>0</v>
      </c>
      <c r="O36" s="45">
        <f t="shared" si="12"/>
        <v>0</v>
      </c>
      <c r="P36" s="51">
        <f t="shared" si="6"/>
        <v>0</v>
      </c>
      <c r="Q36" s="51">
        <f t="shared" si="7"/>
        <v>0</v>
      </c>
      <c r="R36" s="51">
        <f t="shared" si="8"/>
        <v>0</v>
      </c>
      <c r="S36" s="52">
        <f t="shared" si="14"/>
        <v>0</v>
      </c>
      <c r="T36" s="15"/>
    </row>
    <row r="37" spans="1:20" ht="12.75">
      <c r="A37" s="2"/>
      <c r="B37" s="40" t="s">
        <v>27</v>
      </c>
      <c r="C37" s="2">
        <v>13</v>
      </c>
      <c r="D37" s="61">
        <v>5200</v>
      </c>
      <c r="E37" s="3">
        <f t="shared" si="9"/>
        <v>41250</v>
      </c>
      <c r="F37" s="61">
        <v>5700</v>
      </c>
      <c r="G37" s="13">
        <f t="shared" si="10"/>
        <v>5200</v>
      </c>
      <c r="H37" s="3">
        <f t="shared" si="11"/>
        <v>40550</v>
      </c>
      <c r="I37" s="13">
        <f t="shared" si="0"/>
        <v>0</v>
      </c>
      <c r="J37" s="13">
        <f t="shared" si="15"/>
        <v>0</v>
      </c>
      <c r="K37" s="13">
        <f t="shared" si="16"/>
        <v>0</v>
      </c>
      <c r="L37" s="13">
        <f t="shared" si="3"/>
        <v>5200</v>
      </c>
      <c r="M37" s="45">
        <f t="shared" si="4"/>
        <v>0</v>
      </c>
      <c r="N37" s="45">
        <f t="shared" si="5"/>
        <v>0</v>
      </c>
      <c r="O37" s="45">
        <f t="shared" si="12"/>
        <v>0</v>
      </c>
      <c r="P37" s="51">
        <f t="shared" si="6"/>
        <v>0</v>
      </c>
      <c r="Q37" s="51">
        <f t="shared" si="7"/>
        <v>0</v>
      </c>
      <c r="R37" s="51">
        <f t="shared" si="8"/>
        <v>0</v>
      </c>
      <c r="S37" s="52">
        <f t="shared" si="14"/>
        <v>0</v>
      </c>
      <c r="T37" s="15"/>
    </row>
    <row r="38" spans="1:20" ht="12.75">
      <c r="A38" s="2"/>
      <c r="B38" s="40" t="s">
        <v>28</v>
      </c>
      <c r="C38" s="2">
        <v>14</v>
      </c>
      <c r="D38" s="61">
        <v>4900</v>
      </c>
      <c r="E38" s="3">
        <f t="shared" si="9"/>
        <v>46150</v>
      </c>
      <c r="F38" s="61">
        <v>5700</v>
      </c>
      <c r="G38" s="13">
        <f t="shared" si="10"/>
        <v>4900</v>
      </c>
      <c r="H38" s="3">
        <f t="shared" si="11"/>
        <v>45450</v>
      </c>
      <c r="I38" s="13">
        <f t="shared" si="0"/>
        <v>0</v>
      </c>
      <c r="J38" s="13">
        <f t="shared" si="15"/>
        <v>0</v>
      </c>
      <c r="K38" s="13">
        <f t="shared" si="16"/>
        <v>0</v>
      </c>
      <c r="L38" s="13">
        <f t="shared" si="3"/>
        <v>4900</v>
      </c>
      <c r="M38" s="45">
        <f t="shared" si="4"/>
        <v>0</v>
      </c>
      <c r="N38" s="45">
        <f t="shared" si="5"/>
        <v>0</v>
      </c>
      <c r="O38" s="45">
        <f t="shared" si="12"/>
        <v>0</v>
      </c>
      <c r="P38" s="51">
        <f t="shared" si="6"/>
        <v>0</v>
      </c>
      <c r="Q38" s="51">
        <f t="shared" si="7"/>
        <v>0</v>
      </c>
      <c r="R38" s="51">
        <f t="shared" si="8"/>
        <v>0</v>
      </c>
      <c r="S38" s="52">
        <f t="shared" si="14"/>
        <v>0</v>
      </c>
      <c r="T38" s="15"/>
    </row>
    <row r="39" spans="1:20" ht="12.75">
      <c r="A39" s="2"/>
      <c r="B39" s="40" t="s">
        <v>29</v>
      </c>
      <c r="C39" s="2">
        <v>15</v>
      </c>
      <c r="D39" s="61">
        <v>4800</v>
      </c>
      <c r="E39" s="3">
        <f t="shared" si="9"/>
        <v>50950</v>
      </c>
      <c r="F39" s="63">
        <v>5700</v>
      </c>
      <c r="G39" s="13">
        <f t="shared" si="10"/>
        <v>4800</v>
      </c>
      <c r="H39" s="3">
        <f t="shared" si="11"/>
        <v>50250</v>
      </c>
      <c r="I39" s="13">
        <f t="shared" si="0"/>
        <v>0</v>
      </c>
      <c r="J39" s="13">
        <f t="shared" si="15"/>
        <v>0</v>
      </c>
      <c r="K39" s="13">
        <f t="shared" si="16"/>
        <v>0</v>
      </c>
      <c r="L39" s="13">
        <f t="shared" si="3"/>
        <v>4800</v>
      </c>
      <c r="M39" s="45">
        <f t="shared" si="4"/>
        <v>0</v>
      </c>
      <c r="N39" s="45">
        <f t="shared" si="5"/>
        <v>0</v>
      </c>
      <c r="O39" s="45">
        <f t="shared" si="12"/>
        <v>0</v>
      </c>
      <c r="P39" s="51">
        <f t="shared" si="6"/>
        <v>0</v>
      </c>
      <c r="Q39" s="51">
        <f t="shared" si="7"/>
        <v>0</v>
      </c>
      <c r="R39" s="51">
        <f t="shared" si="8"/>
        <v>0</v>
      </c>
      <c r="S39" s="52">
        <f t="shared" si="14"/>
        <v>0</v>
      </c>
      <c r="T39" s="15"/>
    </row>
    <row r="40" spans="1:20" ht="12.75">
      <c r="A40" s="2"/>
      <c r="B40" s="40" t="s">
        <v>30</v>
      </c>
      <c r="C40" s="2">
        <v>16</v>
      </c>
      <c r="D40" s="61">
        <v>5100</v>
      </c>
      <c r="E40" s="3">
        <f t="shared" si="9"/>
        <v>56050</v>
      </c>
      <c r="F40" s="61">
        <v>5700</v>
      </c>
      <c r="G40" s="13">
        <f t="shared" si="10"/>
        <v>5100</v>
      </c>
      <c r="H40" s="3">
        <f t="shared" si="11"/>
        <v>55350</v>
      </c>
      <c r="I40" s="13">
        <f t="shared" si="0"/>
        <v>0</v>
      </c>
      <c r="J40" s="13">
        <f t="shared" si="15"/>
        <v>0</v>
      </c>
      <c r="K40" s="13">
        <f t="shared" si="16"/>
        <v>0</v>
      </c>
      <c r="L40" s="13">
        <f t="shared" si="3"/>
        <v>5100</v>
      </c>
      <c r="M40" s="45">
        <f t="shared" si="4"/>
        <v>0</v>
      </c>
      <c r="N40" s="45">
        <f t="shared" si="5"/>
        <v>0</v>
      </c>
      <c r="O40" s="45">
        <f t="shared" si="12"/>
        <v>0</v>
      </c>
      <c r="P40" s="51">
        <f t="shared" si="6"/>
        <v>0</v>
      </c>
      <c r="Q40" s="51">
        <f t="shared" si="7"/>
        <v>0</v>
      </c>
      <c r="R40" s="51">
        <f t="shared" si="8"/>
        <v>0</v>
      </c>
      <c r="S40" s="52">
        <f t="shared" si="14"/>
        <v>0</v>
      </c>
      <c r="T40" s="15"/>
    </row>
    <row r="41" spans="1:20" ht="12.75">
      <c r="A41" s="2"/>
      <c r="B41" s="40" t="s">
        <v>31</v>
      </c>
      <c r="C41" s="2">
        <v>17</v>
      </c>
      <c r="D41" s="61">
        <v>5600</v>
      </c>
      <c r="E41" s="3">
        <f t="shared" si="9"/>
        <v>61650</v>
      </c>
      <c r="F41" s="61">
        <v>5700</v>
      </c>
      <c r="G41" s="13">
        <f t="shared" si="10"/>
        <v>5600</v>
      </c>
      <c r="H41" s="3">
        <f t="shared" si="11"/>
        <v>60950</v>
      </c>
      <c r="I41" s="13">
        <f t="shared" si="0"/>
        <v>0</v>
      </c>
      <c r="J41" s="13">
        <f t="shared" si="15"/>
        <v>0</v>
      </c>
      <c r="K41" s="13">
        <f t="shared" si="16"/>
        <v>0</v>
      </c>
      <c r="L41" s="13">
        <f t="shared" si="3"/>
        <v>5600</v>
      </c>
      <c r="M41" s="45">
        <f t="shared" si="4"/>
        <v>0</v>
      </c>
      <c r="N41" s="45">
        <f t="shared" si="5"/>
        <v>0</v>
      </c>
      <c r="O41" s="45">
        <f t="shared" si="12"/>
        <v>0</v>
      </c>
      <c r="P41" s="51">
        <f t="shared" si="6"/>
        <v>0</v>
      </c>
      <c r="Q41" s="51">
        <f t="shared" si="7"/>
        <v>0</v>
      </c>
      <c r="R41" s="51">
        <f t="shared" si="8"/>
        <v>0</v>
      </c>
      <c r="S41" s="52">
        <f t="shared" si="14"/>
        <v>0</v>
      </c>
      <c r="T41" s="15"/>
    </row>
    <row r="42" spans="1:20" ht="12.75">
      <c r="A42" s="2"/>
      <c r="B42" s="40" t="s">
        <v>32</v>
      </c>
      <c r="C42" s="2">
        <v>18</v>
      </c>
      <c r="D42" s="61">
        <v>5700</v>
      </c>
      <c r="E42" s="3">
        <f t="shared" si="9"/>
        <v>67350</v>
      </c>
      <c r="F42" s="61">
        <v>5700</v>
      </c>
      <c r="G42" s="13">
        <f t="shared" si="10"/>
        <v>5700</v>
      </c>
      <c r="H42" s="3">
        <f t="shared" si="11"/>
        <v>66650</v>
      </c>
      <c r="I42" s="13">
        <f t="shared" si="0"/>
        <v>0</v>
      </c>
      <c r="J42" s="13">
        <f t="shared" si="15"/>
        <v>0</v>
      </c>
      <c r="K42" s="13">
        <f t="shared" si="16"/>
        <v>0</v>
      </c>
      <c r="L42" s="13">
        <f t="shared" si="3"/>
        <v>5700</v>
      </c>
      <c r="M42" s="45">
        <f t="shared" si="4"/>
        <v>0</v>
      </c>
      <c r="N42" s="45">
        <f t="shared" si="5"/>
        <v>0</v>
      </c>
      <c r="O42" s="45">
        <f t="shared" si="12"/>
        <v>0</v>
      </c>
      <c r="P42" s="51">
        <f t="shared" si="6"/>
        <v>0</v>
      </c>
      <c r="Q42" s="51">
        <f t="shared" si="7"/>
        <v>0</v>
      </c>
      <c r="R42" s="51">
        <f t="shared" si="8"/>
        <v>0</v>
      </c>
      <c r="S42" s="52">
        <f t="shared" si="14"/>
        <v>0</v>
      </c>
      <c r="T42" s="15"/>
    </row>
    <row r="43" spans="1:20" ht="12.75">
      <c r="A43" s="2"/>
      <c r="B43" s="40" t="s">
        <v>33</v>
      </c>
      <c r="C43" s="2">
        <v>19</v>
      </c>
      <c r="D43" s="61">
        <v>4600</v>
      </c>
      <c r="E43" s="3">
        <f t="shared" si="9"/>
        <v>71950</v>
      </c>
      <c r="F43" s="61">
        <v>5700</v>
      </c>
      <c r="G43" s="13">
        <f t="shared" si="10"/>
        <v>4600</v>
      </c>
      <c r="H43" s="3">
        <f t="shared" si="11"/>
        <v>71250</v>
      </c>
      <c r="I43" s="13">
        <f t="shared" si="0"/>
        <v>0</v>
      </c>
      <c r="J43" s="13">
        <f t="shared" si="15"/>
        <v>0</v>
      </c>
      <c r="K43" s="13">
        <f t="shared" si="16"/>
        <v>0</v>
      </c>
      <c r="L43" s="13">
        <f t="shared" si="3"/>
        <v>4600</v>
      </c>
      <c r="M43" s="45">
        <f t="shared" si="4"/>
        <v>0</v>
      </c>
      <c r="N43" s="45">
        <f t="shared" si="5"/>
        <v>0</v>
      </c>
      <c r="O43" s="45">
        <f t="shared" si="12"/>
        <v>0</v>
      </c>
      <c r="P43" s="51">
        <f t="shared" si="6"/>
        <v>0</v>
      </c>
      <c r="Q43" s="51">
        <f t="shared" si="7"/>
        <v>0</v>
      </c>
      <c r="R43" s="51">
        <f t="shared" si="8"/>
        <v>0</v>
      </c>
      <c r="S43" s="52">
        <f t="shared" si="14"/>
        <v>0</v>
      </c>
      <c r="T43" s="15"/>
    </row>
    <row r="44" spans="1:20" ht="12.75">
      <c r="A44" s="2"/>
      <c r="B44" s="40" t="s">
        <v>34</v>
      </c>
      <c r="C44" s="2">
        <v>20</v>
      </c>
      <c r="D44" s="61">
        <v>3000</v>
      </c>
      <c r="E44" s="3">
        <f t="shared" si="9"/>
        <v>74950</v>
      </c>
      <c r="F44" s="61">
        <v>5700</v>
      </c>
      <c r="G44" s="13">
        <f t="shared" si="10"/>
        <v>3000</v>
      </c>
      <c r="H44" s="3">
        <f t="shared" si="11"/>
        <v>74250</v>
      </c>
      <c r="I44" s="13">
        <f t="shared" si="0"/>
        <v>0</v>
      </c>
      <c r="J44" s="13">
        <f t="shared" si="15"/>
        <v>0</v>
      </c>
      <c r="K44" s="13">
        <f t="shared" si="16"/>
        <v>0</v>
      </c>
      <c r="L44" s="13">
        <f t="shared" si="3"/>
        <v>3000</v>
      </c>
      <c r="M44" s="45">
        <f t="shared" si="4"/>
        <v>0</v>
      </c>
      <c r="N44" s="45">
        <f t="shared" si="5"/>
        <v>0</v>
      </c>
      <c r="O44" s="45">
        <f t="shared" si="12"/>
        <v>0</v>
      </c>
      <c r="P44" s="51">
        <f t="shared" si="6"/>
        <v>0</v>
      </c>
      <c r="Q44" s="51">
        <f t="shared" si="7"/>
        <v>0</v>
      </c>
      <c r="R44" s="51">
        <f t="shared" si="8"/>
        <v>0</v>
      </c>
      <c r="S44" s="52">
        <f t="shared" si="14"/>
        <v>0</v>
      </c>
      <c r="T44" s="15"/>
    </row>
    <row r="45" spans="1:20" ht="12.75">
      <c r="A45" s="2"/>
      <c r="B45" s="40" t="s">
        <v>35</v>
      </c>
      <c r="C45" s="2">
        <v>21</v>
      </c>
      <c r="D45" s="61">
        <v>2300</v>
      </c>
      <c r="E45" s="3">
        <f t="shared" si="9"/>
        <v>77250</v>
      </c>
      <c r="F45" s="61">
        <v>5700</v>
      </c>
      <c r="G45" s="13">
        <f t="shared" si="10"/>
        <v>2300</v>
      </c>
      <c r="H45" s="3">
        <f t="shared" si="11"/>
        <v>76550</v>
      </c>
      <c r="I45" s="13">
        <f t="shared" si="0"/>
        <v>0</v>
      </c>
      <c r="J45" s="13">
        <f t="shared" si="15"/>
        <v>0</v>
      </c>
      <c r="K45" s="13">
        <f t="shared" si="16"/>
        <v>0</v>
      </c>
      <c r="L45" s="13">
        <f t="shared" si="3"/>
        <v>2300</v>
      </c>
      <c r="M45" s="45">
        <f t="shared" si="4"/>
        <v>0</v>
      </c>
      <c r="N45" s="45">
        <f t="shared" si="5"/>
        <v>0</v>
      </c>
      <c r="O45" s="45">
        <f t="shared" si="12"/>
        <v>0</v>
      </c>
      <c r="P45" s="51">
        <f t="shared" si="6"/>
        <v>0</v>
      </c>
      <c r="Q45" s="51">
        <f t="shared" si="7"/>
        <v>0</v>
      </c>
      <c r="R45" s="51">
        <f t="shared" si="8"/>
        <v>0</v>
      </c>
      <c r="S45" s="52">
        <f t="shared" si="14"/>
        <v>0</v>
      </c>
      <c r="T45" s="15"/>
    </row>
    <row r="46" spans="1:20" ht="12.75">
      <c r="A46" s="2"/>
      <c r="B46" s="40" t="s">
        <v>36</v>
      </c>
      <c r="C46" s="2">
        <v>22</v>
      </c>
      <c r="D46" s="61">
        <v>2100</v>
      </c>
      <c r="E46" s="3">
        <f t="shared" si="9"/>
        <v>79350</v>
      </c>
      <c r="F46" s="61">
        <v>5700</v>
      </c>
      <c r="G46" s="13">
        <f t="shared" si="10"/>
        <v>2100</v>
      </c>
      <c r="H46" s="3">
        <f t="shared" si="11"/>
        <v>78650</v>
      </c>
      <c r="I46" s="13">
        <f t="shared" si="0"/>
        <v>0</v>
      </c>
      <c r="J46" s="13">
        <f t="shared" si="15"/>
        <v>0</v>
      </c>
      <c r="K46" s="13">
        <f t="shared" si="16"/>
        <v>0</v>
      </c>
      <c r="L46" s="13">
        <f t="shared" si="3"/>
        <v>2100</v>
      </c>
      <c r="M46" s="45">
        <f t="shared" si="4"/>
        <v>0</v>
      </c>
      <c r="N46" s="45">
        <f t="shared" si="5"/>
        <v>0</v>
      </c>
      <c r="O46" s="45">
        <f t="shared" si="12"/>
        <v>0</v>
      </c>
      <c r="P46" s="51">
        <f t="shared" si="6"/>
        <v>0</v>
      </c>
      <c r="Q46" s="51">
        <f t="shared" si="7"/>
        <v>0</v>
      </c>
      <c r="R46" s="51">
        <f t="shared" si="8"/>
        <v>0</v>
      </c>
      <c r="S46" s="52">
        <f t="shared" si="14"/>
        <v>0</v>
      </c>
      <c r="T46" s="15"/>
    </row>
    <row r="47" spans="1:20" ht="12.75">
      <c r="A47" s="2"/>
      <c r="B47" s="40" t="s">
        <v>37</v>
      </c>
      <c r="C47" s="2">
        <v>23</v>
      </c>
      <c r="D47" s="61">
        <v>1400</v>
      </c>
      <c r="E47" s="3">
        <f t="shared" si="9"/>
        <v>80750</v>
      </c>
      <c r="F47" s="61">
        <v>5700</v>
      </c>
      <c r="G47" s="13">
        <f t="shared" si="10"/>
        <v>1400</v>
      </c>
      <c r="H47" s="3">
        <f t="shared" si="11"/>
        <v>80050</v>
      </c>
      <c r="I47" s="13">
        <f t="shared" si="0"/>
        <v>0</v>
      </c>
      <c r="J47" s="13">
        <f t="shared" si="15"/>
        <v>0</v>
      </c>
      <c r="K47" s="13">
        <f t="shared" si="16"/>
        <v>0</v>
      </c>
      <c r="L47" s="13">
        <f t="shared" si="3"/>
        <v>1400</v>
      </c>
      <c r="M47" s="45">
        <f t="shared" si="4"/>
        <v>0</v>
      </c>
      <c r="N47" s="45">
        <f t="shared" si="5"/>
        <v>0</v>
      </c>
      <c r="O47" s="45">
        <f t="shared" si="12"/>
        <v>0</v>
      </c>
      <c r="P47" s="51">
        <f t="shared" si="6"/>
        <v>0</v>
      </c>
      <c r="Q47" s="51">
        <f t="shared" si="7"/>
        <v>0</v>
      </c>
      <c r="R47" s="51">
        <f t="shared" si="8"/>
        <v>0</v>
      </c>
      <c r="S47" s="52">
        <f t="shared" si="14"/>
        <v>0</v>
      </c>
      <c r="T47" s="15"/>
    </row>
    <row r="48" spans="1:34" ht="12.75">
      <c r="A48" s="2"/>
      <c r="B48" s="41" t="s">
        <v>38</v>
      </c>
      <c r="C48" s="14">
        <v>24</v>
      </c>
      <c r="D48" s="62">
        <v>900</v>
      </c>
      <c r="E48" s="17">
        <f t="shared" si="9"/>
        <v>81650</v>
      </c>
      <c r="F48" s="62">
        <v>5700</v>
      </c>
      <c r="G48" s="21">
        <f t="shared" si="10"/>
        <v>900</v>
      </c>
      <c r="H48" s="17">
        <f t="shared" si="11"/>
        <v>80950</v>
      </c>
      <c r="I48" s="21">
        <f t="shared" si="0"/>
        <v>0</v>
      </c>
      <c r="J48" s="21">
        <f t="shared" si="15"/>
        <v>0</v>
      </c>
      <c r="K48" s="21">
        <f t="shared" si="16"/>
        <v>0</v>
      </c>
      <c r="L48" s="21">
        <f t="shared" si="3"/>
        <v>900</v>
      </c>
      <c r="M48" s="77">
        <f t="shared" si="4"/>
        <v>0</v>
      </c>
      <c r="N48" s="77">
        <f t="shared" si="5"/>
        <v>0</v>
      </c>
      <c r="O48" s="77">
        <f t="shared" si="12"/>
        <v>0</v>
      </c>
      <c r="P48" s="78">
        <f t="shared" si="6"/>
        <v>0</v>
      </c>
      <c r="Q48" s="78">
        <f t="shared" si="7"/>
        <v>0</v>
      </c>
      <c r="R48" s="78">
        <f t="shared" si="8"/>
        <v>0</v>
      </c>
      <c r="S48" s="54">
        <f t="shared" si="14"/>
        <v>0</v>
      </c>
      <c r="T48" s="1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2.75">
      <c r="B49" s="42"/>
      <c r="C49" s="2"/>
      <c r="D49" s="3">
        <f>SUM(D25:D48)</f>
        <v>81650</v>
      </c>
      <c r="E49" s="3"/>
      <c r="F49" s="3"/>
      <c r="G49" s="13"/>
      <c r="H49" s="3"/>
      <c r="I49" s="13"/>
      <c r="J49" s="13"/>
      <c r="K49" s="13"/>
      <c r="L49" s="13"/>
      <c r="M49" s="3"/>
      <c r="O49" s="15">
        <f>SUM(O25:O48)</f>
        <v>138.59649122807016</v>
      </c>
      <c r="P49" s="48"/>
      <c r="Q49" s="20"/>
      <c r="R49" s="20"/>
      <c r="S49" s="53">
        <f>ROUND(SUM(S25:S48),-2)</f>
        <v>7200</v>
      </c>
      <c r="T49" s="1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ht="12.75">
      <c r="S50" s="50"/>
    </row>
    <row r="51" spans="3:13" ht="12.75">
      <c r="C51" s="2"/>
      <c r="D51" s="2"/>
      <c r="E51" s="3"/>
      <c r="F51" s="3"/>
      <c r="G51" s="13"/>
      <c r="H51" s="3"/>
      <c r="I51" s="13"/>
      <c r="J51" s="13"/>
      <c r="K51" s="13"/>
      <c r="L51" s="13"/>
      <c r="M51" s="3"/>
    </row>
    <row r="52" spans="3:13" ht="12.75">
      <c r="C52" s="2"/>
      <c r="D52" s="2"/>
      <c r="E52" s="3"/>
      <c r="F52" s="3"/>
      <c r="G52" s="13"/>
      <c r="H52" s="3"/>
      <c r="I52" s="13"/>
      <c r="J52" s="13"/>
      <c r="K52" s="13"/>
      <c r="L52" s="13"/>
      <c r="M52" s="3"/>
    </row>
    <row r="53" spans="3:13" ht="12.75">
      <c r="C53" s="2"/>
      <c r="D53" s="2"/>
      <c r="E53" s="3"/>
      <c r="F53" s="3"/>
      <c r="G53" s="13"/>
      <c r="H53" s="3"/>
      <c r="I53" s="13"/>
      <c r="J53" s="13"/>
      <c r="K53" s="13"/>
      <c r="L53" s="13"/>
      <c r="M53" s="3"/>
    </row>
    <row r="54" spans="3:13" ht="12.75">
      <c r="C54" s="2"/>
      <c r="D54" s="2"/>
      <c r="E54" s="3"/>
      <c r="F54" s="3"/>
      <c r="G54" s="13"/>
      <c r="H54" s="3"/>
      <c r="I54" s="13"/>
      <c r="J54" s="13"/>
      <c r="K54" s="13"/>
      <c r="L54" s="13"/>
      <c r="M54" s="3"/>
    </row>
    <row r="55" spans="3:13" ht="12.75">
      <c r="C55" s="2"/>
      <c r="D55" s="2"/>
      <c r="E55" s="3"/>
      <c r="F55" s="3"/>
      <c r="G55" s="13"/>
      <c r="H55" s="3"/>
      <c r="I55" s="13"/>
      <c r="J55" s="13"/>
      <c r="K55" s="13"/>
      <c r="L55" s="13"/>
      <c r="M55" s="3"/>
    </row>
    <row r="56" spans="3:13" ht="12.75">
      <c r="C56" s="2"/>
      <c r="D56" s="2"/>
      <c r="E56" s="3"/>
      <c r="F56" s="3"/>
      <c r="G56" s="13"/>
      <c r="H56" s="3"/>
      <c r="I56" s="13"/>
      <c r="J56" s="13"/>
      <c r="K56" s="13"/>
      <c r="L56" s="13"/>
      <c r="M56" s="3"/>
    </row>
    <row r="57" spans="3:13" ht="12.75">
      <c r="C57" s="2"/>
      <c r="D57" s="2"/>
      <c r="E57" s="3"/>
      <c r="F57" s="3"/>
      <c r="G57" s="13"/>
      <c r="H57" s="3"/>
      <c r="I57" s="13"/>
      <c r="J57" s="13"/>
      <c r="K57" s="13"/>
      <c r="L57" s="13"/>
      <c r="M57" s="3"/>
    </row>
    <row r="58" spans="3:13" ht="12.75">
      <c r="C58" s="2"/>
      <c r="D58" s="2"/>
      <c r="E58" s="3"/>
      <c r="F58" s="3"/>
      <c r="G58" s="13"/>
      <c r="H58" s="3"/>
      <c r="I58" s="13"/>
      <c r="J58" s="13"/>
      <c r="K58" s="13"/>
      <c r="L58" s="13"/>
      <c r="M58" s="3"/>
    </row>
    <row r="59" spans="3:13" ht="12.75">
      <c r="C59" s="2"/>
      <c r="D59" s="2"/>
      <c r="E59" s="3"/>
      <c r="F59" s="3"/>
      <c r="G59" s="13"/>
      <c r="H59" s="3"/>
      <c r="I59" s="13"/>
      <c r="J59" s="13"/>
      <c r="K59" s="13"/>
      <c r="L59" s="13"/>
      <c r="M59" s="3"/>
    </row>
    <row r="60" spans="3:13" ht="12.75">
      <c r="C60" s="2"/>
      <c r="D60" s="2"/>
      <c r="E60" s="3"/>
      <c r="F60" s="3"/>
      <c r="G60" s="13"/>
      <c r="H60" s="3"/>
      <c r="I60" s="13"/>
      <c r="J60" s="13"/>
      <c r="K60" s="13"/>
      <c r="L60" s="13"/>
      <c r="M60" s="3"/>
    </row>
    <row r="61" spans="3:13" ht="12.75">
      <c r="C61" s="2"/>
      <c r="D61" s="2"/>
      <c r="E61" s="3"/>
      <c r="F61" s="3"/>
      <c r="G61" s="13"/>
      <c r="H61" s="3"/>
      <c r="I61" s="13"/>
      <c r="J61" s="13"/>
      <c r="K61" s="13"/>
      <c r="L61" s="13"/>
      <c r="M61" s="3"/>
    </row>
    <row r="62" spans="3:13" ht="12.75">
      <c r="C62" s="2"/>
      <c r="D62" s="2"/>
      <c r="E62" s="3"/>
      <c r="F62" s="3"/>
      <c r="G62" s="13"/>
      <c r="H62" s="3"/>
      <c r="I62" s="13"/>
      <c r="J62" s="13"/>
      <c r="K62" s="13"/>
      <c r="L62" s="13"/>
      <c r="M62" s="3"/>
    </row>
    <row r="63" spans="3:13" ht="12.75">
      <c r="C63" s="2"/>
      <c r="D63" s="2"/>
      <c r="E63" s="3"/>
      <c r="F63" s="3"/>
      <c r="G63" s="13"/>
      <c r="H63" s="3"/>
      <c r="I63" s="13"/>
      <c r="J63" s="13"/>
      <c r="K63" s="13"/>
      <c r="L63" s="13"/>
      <c r="M63" s="3"/>
    </row>
    <row r="64" spans="3:13" ht="12.75">
      <c r="C64" s="2"/>
      <c r="D64" s="2"/>
      <c r="E64" s="3"/>
      <c r="F64" s="3"/>
      <c r="G64" s="13"/>
      <c r="H64" s="3"/>
      <c r="I64" s="13"/>
      <c r="J64" s="13"/>
      <c r="K64" s="13"/>
      <c r="L64" s="13"/>
      <c r="M64" s="3"/>
    </row>
    <row r="65" spans="3:13" ht="12.75">
      <c r="C65" s="2"/>
      <c r="D65" s="2"/>
      <c r="E65" s="3"/>
      <c r="F65" s="3"/>
      <c r="G65" s="13"/>
      <c r="H65" s="3"/>
      <c r="I65" s="13"/>
      <c r="J65" s="13"/>
      <c r="K65" s="13"/>
      <c r="L65" s="13"/>
      <c r="M65" s="3"/>
    </row>
    <row r="66" spans="3:13" ht="12.75">
      <c r="C66" s="2"/>
      <c r="D66" s="2"/>
      <c r="E66" s="3"/>
      <c r="F66" s="3"/>
      <c r="G66" s="13"/>
      <c r="H66" s="3"/>
      <c r="I66" s="13"/>
      <c r="J66" s="13"/>
      <c r="K66" s="13"/>
      <c r="L66" s="13"/>
      <c r="M66" s="3"/>
    </row>
    <row r="67" spans="3:13" ht="12.75">
      <c r="C67" s="2"/>
      <c r="D67" s="2"/>
      <c r="E67" s="3"/>
      <c r="F67" s="3"/>
      <c r="G67" s="13"/>
      <c r="H67" s="3"/>
      <c r="I67" s="13"/>
      <c r="J67" s="13"/>
      <c r="K67" s="13"/>
      <c r="L67" s="13"/>
      <c r="M67" s="3"/>
    </row>
    <row r="68" spans="3:13" ht="12.75">
      <c r="C68" s="2"/>
      <c r="D68" s="2"/>
      <c r="E68" s="3"/>
      <c r="F68" s="3"/>
      <c r="G68" s="13"/>
      <c r="H68" s="3"/>
      <c r="I68" s="13"/>
      <c r="J68" s="13"/>
      <c r="K68" s="13"/>
      <c r="L68" s="13"/>
      <c r="M68" s="3"/>
    </row>
    <row r="69" spans="3:13" ht="12.75">
      <c r="C69" s="2"/>
      <c r="D69" s="2"/>
      <c r="E69" s="3"/>
      <c r="F69" s="3"/>
      <c r="G69" s="13"/>
      <c r="H69" s="3"/>
      <c r="I69" s="13"/>
      <c r="J69" s="13"/>
      <c r="K69" s="13"/>
      <c r="L69" s="13"/>
      <c r="M69" s="3"/>
    </row>
    <row r="70" spans="3:13" ht="12.75">
      <c r="C70" s="2"/>
      <c r="D70" s="2"/>
      <c r="E70" s="3"/>
      <c r="F70" s="3"/>
      <c r="G70" s="13"/>
      <c r="H70" s="3"/>
      <c r="I70" s="13"/>
      <c r="J70" s="13"/>
      <c r="K70" s="13"/>
      <c r="L70" s="13"/>
      <c r="M70" s="3"/>
    </row>
    <row r="71" spans="3:13" ht="12.75">
      <c r="C71" s="2"/>
      <c r="D71" s="2"/>
      <c r="E71" s="3"/>
      <c r="F71" s="3"/>
      <c r="G71" s="13"/>
      <c r="H71" s="3"/>
      <c r="I71" s="13"/>
      <c r="J71" s="13"/>
      <c r="K71" s="13"/>
      <c r="L71" s="13"/>
      <c r="M71" s="3"/>
    </row>
    <row r="72" spans="3:13" ht="12.75">
      <c r="C72" s="2"/>
      <c r="D72" s="2"/>
      <c r="E72" s="3"/>
      <c r="F72" s="3"/>
      <c r="G72" s="13"/>
      <c r="H72" s="3"/>
      <c r="I72" s="13"/>
      <c r="J72" s="13"/>
      <c r="K72" s="13"/>
      <c r="L72" s="13"/>
      <c r="M72" s="3"/>
    </row>
  </sheetData>
  <sheetProtection/>
  <mergeCells count="8">
    <mergeCell ref="P22:S22"/>
    <mergeCell ref="M22:M24"/>
    <mergeCell ref="O22:O24"/>
    <mergeCell ref="I22:I24"/>
    <mergeCell ref="N22:N24"/>
    <mergeCell ref="K21:K24"/>
    <mergeCell ref="L20:L24"/>
    <mergeCell ref="J20:J24"/>
  </mergeCells>
  <printOptions gridLines="1" horizontalCentered="1" verticalCentered="1"/>
  <pageMargins left="0.75" right="0.75" top="1" bottom="1" header="0.5" footer="0.5"/>
  <pageSetup fitToHeight="1" fitToWidth="1" orientation="landscape" paperSize="3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M6" sqref="M6"/>
    </sheetView>
  </sheetViews>
  <sheetFormatPr defaultColWidth="9.140625" defaultRowHeight="12.75"/>
  <cols>
    <col min="2" max="2" width="9.140625" style="0" bestFit="1" customWidth="1"/>
    <col min="3" max="3" width="15.140625" style="0" bestFit="1" customWidth="1"/>
    <col min="4" max="4" width="11.7109375" style="0" bestFit="1" customWidth="1"/>
  </cols>
  <sheetData>
    <row r="1" spans="1:6" ht="12.75">
      <c r="A1" s="37" t="s">
        <v>49</v>
      </c>
      <c r="B1" s="37" t="s">
        <v>50</v>
      </c>
      <c r="C1" s="37" t="s">
        <v>51</v>
      </c>
      <c r="D1" s="37" t="s">
        <v>52</v>
      </c>
      <c r="E1" s="37"/>
      <c r="F1" s="37"/>
    </row>
    <row r="2" spans="1:4" ht="12.75">
      <c r="A2">
        <v>1</v>
      </c>
      <c r="B2" s="38">
        <v>42752</v>
      </c>
      <c r="C2" s="30" t="s">
        <v>53</v>
      </c>
      <c r="D2" t="s">
        <v>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Queue and Delay Cost Worksheet</dc:title>
  <dc:subject/>
  <dc:creator>Odot</dc:creator>
  <cp:keywords>Analysis Procedures Manual, APM, Version 2, Chapter 10, Queue, Delay, Costs, Worksheet, Sample, Oregon Department of Transportation, ODOT</cp:keywords>
  <dc:description/>
  <cp:lastModifiedBy>tdb108</cp:lastModifiedBy>
  <cp:lastPrinted>2017-01-17T21:47:10Z</cp:lastPrinted>
  <dcterms:created xsi:type="dcterms:W3CDTF">1998-03-25T15:07:33Z</dcterms:created>
  <dcterms:modified xsi:type="dcterms:W3CDTF">2017-01-17T21:48:39Z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Sub-Catego">
    <vt:lpwstr>Analysis Procedures Manual</vt:lpwstr>
  </property>
  <property fmtid="{D5CDD505-2E9C-101B-9397-08002B2CF9AE}" pid="4" name="Catego">
    <vt:lpwstr>Analysis Tool</vt:lpwstr>
  </property>
  <property fmtid="{D5CDD505-2E9C-101B-9397-08002B2CF9AE}" pid="5" name="Orde">
    <vt:lpwstr/>
  </property>
  <property fmtid="{D5CDD505-2E9C-101B-9397-08002B2CF9AE}" pid="6" name="Reviewed for UR">
    <vt:lpwstr>1</vt:lpwstr>
  </property>
  <property fmtid="{D5CDD505-2E9C-101B-9397-08002B2CF9AE}" pid="7" name="U">
    <vt:lpwstr/>
  </property>
  <property fmtid="{D5CDD505-2E9C-101B-9397-08002B2CF9AE}" pid="8" name="display_urn:schemas-microsoft-com:office:office#Edit">
    <vt:lpwstr>COFFELT, Rebecca</vt:lpwstr>
  </property>
  <property fmtid="{D5CDD505-2E9C-101B-9397-08002B2CF9AE}" pid="9" name="display_urn:schemas-microsoft-com:office:office#Auth">
    <vt:lpwstr>COFFELT, Rebecca</vt:lpwstr>
  </property>
</Properties>
</file>